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-EC1-2833\Desktop\ECOFLOW\Tiempos de Respaldo\"/>
    </mc:Choice>
  </mc:AlternateContent>
  <bookViews>
    <workbookView xWindow="0" yWindow="0" windowWidth="23040" windowHeight="9264"/>
  </bookViews>
  <sheets>
    <sheet name="ECOFLOW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F11" i="3" s="1"/>
  <c r="C12" i="3"/>
  <c r="E12" i="3" s="1"/>
  <c r="C13" i="3"/>
  <c r="G13" i="3" s="1"/>
  <c r="C14" i="3"/>
  <c r="H14" i="3" s="1"/>
  <c r="C15" i="3"/>
  <c r="G15" i="3" s="1"/>
  <c r="C16" i="3"/>
  <c r="G16" i="3" s="1"/>
  <c r="C17" i="3"/>
  <c r="C18" i="3"/>
  <c r="G18" i="3" s="1"/>
  <c r="C19" i="3"/>
  <c r="G19" i="3" s="1"/>
  <c r="H19" i="3" l="1"/>
  <c r="E13" i="3"/>
  <c r="H15" i="3"/>
  <c r="E11" i="3"/>
  <c r="G14" i="3"/>
  <c r="H11" i="3"/>
  <c r="F14" i="3"/>
  <c r="G11" i="3"/>
  <c r="E14" i="3"/>
  <c r="H12" i="3"/>
  <c r="G12" i="3"/>
  <c r="H16" i="3"/>
  <c r="F12" i="3"/>
  <c r="H18" i="3"/>
  <c r="F13" i="3"/>
  <c r="F17" i="3"/>
  <c r="H17" i="3"/>
  <c r="E17" i="3"/>
  <c r="G17" i="3"/>
  <c r="F19" i="3"/>
  <c r="F18" i="3"/>
  <c r="F16" i="3"/>
  <c r="F15" i="3"/>
  <c r="H13" i="3"/>
  <c r="E19" i="3"/>
  <c r="E18" i="3"/>
  <c r="E16" i="3"/>
  <c r="E15" i="3"/>
  <c r="N25" i="3"/>
  <c r="O25" i="3" s="1"/>
  <c r="P25" i="3" s="1"/>
  <c r="Q25" i="3" s="1"/>
  <c r="R25" i="3" s="1"/>
  <c r="S25" i="3" s="1"/>
  <c r="T25" i="3" s="1"/>
  <c r="U25" i="3" s="1"/>
  <c r="H25" i="3"/>
  <c r="I25" i="3" s="1"/>
  <c r="J25" i="3" s="1"/>
  <c r="K25" i="3" s="1"/>
  <c r="L25" i="3" s="1"/>
  <c r="C32" i="3"/>
  <c r="G32" i="3" s="1"/>
  <c r="C31" i="3"/>
  <c r="G31" i="3" s="1"/>
  <c r="C30" i="3"/>
  <c r="F30" i="3" s="1"/>
  <c r="C10" i="3"/>
  <c r="H10" i="3" s="1"/>
  <c r="C9" i="3"/>
  <c r="H9" i="3" s="1"/>
  <c r="C8" i="3"/>
  <c r="H8" i="3" s="1"/>
  <c r="C41" i="3"/>
  <c r="C40" i="3"/>
  <c r="C39" i="3"/>
  <c r="C38" i="3"/>
  <c r="C37" i="3"/>
  <c r="C36" i="3"/>
  <c r="M36" i="3" s="1"/>
  <c r="C35" i="3"/>
  <c r="C34" i="3"/>
  <c r="M34" i="3" s="1"/>
  <c r="C33" i="3"/>
  <c r="M33" i="3" s="1"/>
  <c r="V25" i="3" l="1"/>
  <c r="N41" i="3"/>
  <c r="O40" i="3"/>
  <c r="N35" i="3"/>
  <c r="J37" i="3"/>
  <c r="I39" i="3"/>
  <c r="H38" i="3"/>
  <c r="F32" i="3"/>
  <c r="F10" i="3"/>
  <c r="F9" i="3"/>
  <c r="G10" i="3"/>
  <c r="F31" i="3"/>
  <c r="G33" i="3"/>
  <c r="F8" i="3"/>
  <c r="E10" i="3"/>
  <c r="G9" i="3"/>
  <c r="E9" i="3"/>
  <c r="G8" i="3"/>
  <c r="E8" i="3"/>
  <c r="H41" i="3"/>
  <c r="H40" i="3"/>
  <c r="H39" i="3"/>
  <c r="H37" i="3"/>
  <c r="H36" i="3"/>
  <c r="M41" i="3"/>
  <c r="M39" i="3"/>
  <c r="H35" i="3"/>
  <c r="M38" i="3"/>
  <c r="I38" i="3"/>
  <c r="M37" i="3"/>
  <c r="G39" i="3"/>
  <c r="G36" i="3"/>
  <c r="J35" i="3"/>
  <c r="N39" i="3"/>
  <c r="I37" i="3"/>
  <c r="G35" i="3"/>
  <c r="J39" i="3"/>
  <c r="N38" i="3"/>
  <c r="K37" i="3"/>
  <c r="O37" i="3"/>
  <c r="L37" i="3"/>
  <c r="M40" i="3"/>
  <c r="K40" i="3"/>
  <c r="N40" i="3"/>
  <c r="G34" i="3"/>
  <c r="K41" i="3"/>
  <c r="G41" i="3"/>
  <c r="H33" i="3"/>
  <c r="H34" i="3"/>
  <c r="J41" i="3"/>
  <c r="G40" i="3"/>
  <c r="I35" i="3"/>
  <c r="J40" i="3"/>
  <c r="L41" i="3"/>
  <c r="I41" i="3"/>
  <c r="L40" i="3"/>
  <c r="M35" i="3"/>
  <c r="N37" i="3"/>
  <c r="G38" i="3"/>
  <c r="I40" i="3"/>
  <c r="J38" i="3"/>
  <c r="O41" i="3"/>
  <c r="G37" i="3"/>
  <c r="I5" i="3"/>
  <c r="I12" i="3" l="1"/>
  <c r="I11" i="3"/>
  <c r="I14" i="3"/>
  <c r="I13" i="3"/>
  <c r="I15" i="3"/>
  <c r="I19" i="3"/>
  <c r="I16" i="3"/>
  <c r="I18" i="3"/>
  <c r="I17" i="3"/>
  <c r="W25" i="3"/>
  <c r="I9" i="3"/>
  <c r="I8" i="3"/>
  <c r="I10" i="3"/>
  <c r="J5" i="3"/>
  <c r="J12" i="3" l="1"/>
  <c r="J11" i="3"/>
  <c r="J14" i="3"/>
  <c r="J13" i="3"/>
  <c r="J19" i="3"/>
  <c r="J15" i="3"/>
  <c r="J17" i="3"/>
  <c r="J18" i="3"/>
  <c r="J16" i="3"/>
  <c r="X25" i="3"/>
  <c r="J8" i="3"/>
  <c r="J9" i="3"/>
  <c r="J10" i="3"/>
  <c r="K5" i="3"/>
  <c r="K12" i="3" l="1"/>
  <c r="K11" i="3"/>
  <c r="K13" i="3"/>
  <c r="K15" i="3"/>
  <c r="K18" i="3"/>
  <c r="K19" i="3"/>
  <c r="K16" i="3"/>
  <c r="K17" i="3"/>
  <c r="K14" i="3"/>
  <c r="Y25" i="3"/>
  <c r="K10" i="3"/>
  <c r="K9" i="3"/>
  <c r="L5" i="3"/>
  <c r="L12" i="3" l="1"/>
  <c r="L11" i="3"/>
  <c r="L13" i="3"/>
  <c r="L15" i="3"/>
  <c r="L16" i="3"/>
  <c r="L18" i="3"/>
  <c r="L19" i="3"/>
  <c r="L14" i="3"/>
  <c r="L17" i="3"/>
  <c r="Z25" i="3"/>
  <c r="L10" i="3"/>
  <c r="L9" i="3"/>
  <c r="M5" i="3"/>
  <c r="M12" i="3" l="1"/>
  <c r="M11" i="3"/>
  <c r="M13" i="3"/>
  <c r="M14" i="3"/>
  <c r="M17" i="3"/>
  <c r="M15" i="3"/>
  <c r="M16" i="3"/>
  <c r="M19" i="3"/>
  <c r="M18" i="3"/>
  <c r="AA25" i="3"/>
  <c r="M10" i="3"/>
  <c r="N5" i="3"/>
  <c r="N12" i="3" l="1"/>
  <c r="N11" i="3"/>
  <c r="N13" i="3"/>
  <c r="N14" i="3"/>
  <c r="N15" i="3"/>
  <c r="N18" i="3"/>
  <c r="N16" i="3"/>
  <c r="N17" i="3"/>
  <c r="N19" i="3"/>
  <c r="AB25" i="3"/>
  <c r="N10" i="3"/>
  <c r="O5" i="3"/>
  <c r="O12" i="3" l="1"/>
  <c r="O11" i="3"/>
  <c r="O15" i="3"/>
  <c r="O14" i="3"/>
  <c r="O16" i="3"/>
  <c r="O19" i="3"/>
  <c r="O18" i="3"/>
  <c r="O13" i="3"/>
  <c r="O17" i="3"/>
  <c r="AC25" i="3"/>
  <c r="O10" i="3"/>
  <c r="P5" i="3"/>
  <c r="P12" i="3" l="1"/>
  <c r="P11" i="3"/>
  <c r="P14" i="3"/>
  <c r="P13" i="3"/>
  <c r="P15" i="3"/>
  <c r="P16" i="3"/>
  <c r="P18" i="3"/>
  <c r="P19" i="3"/>
  <c r="P17" i="3"/>
  <c r="AD25" i="3"/>
  <c r="Q5" i="3"/>
  <c r="Q12" i="3" l="1"/>
  <c r="Q11" i="3"/>
  <c r="Q14" i="3"/>
  <c r="Q13" i="3"/>
  <c r="Q15" i="3"/>
  <c r="Q16" i="3"/>
  <c r="Q17" i="3"/>
  <c r="Q19" i="3"/>
  <c r="Q18" i="3"/>
  <c r="AE25" i="3"/>
  <c r="R5" i="3"/>
  <c r="R12" i="3" l="1"/>
  <c r="R11" i="3"/>
  <c r="R14" i="3"/>
  <c r="R13" i="3"/>
  <c r="R16" i="3"/>
  <c r="R18" i="3"/>
  <c r="R15" i="3"/>
  <c r="R19" i="3"/>
  <c r="R17" i="3"/>
  <c r="AF25" i="3"/>
  <c r="S5" i="3"/>
  <c r="S12" i="3" l="1"/>
  <c r="S11" i="3"/>
  <c r="S13" i="3"/>
  <c r="S15" i="3"/>
  <c r="S16" i="3"/>
  <c r="S19" i="3"/>
  <c r="S18" i="3"/>
  <c r="S17" i="3"/>
  <c r="S14" i="3"/>
  <c r="AG25" i="3"/>
  <c r="T5" i="3"/>
  <c r="T12" i="3" l="1"/>
  <c r="T11" i="3"/>
  <c r="T13" i="3"/>
  <c r="T15" i="3"/>
  <c r="T16" i="3"/>
  <c r="T18" i="3"/>
  <c r="T19" i="3"/>
  <c r="T14" i="3"/>
  <c r="T17" i="3"/>
  <c r="AH25" i="3"/>
  <c r="U5" i="3"/>
  <c r="U12" i="3" l="1"/>
  <c r="U11" i="3"/>
  <c r="U13" i="3"/>
  <c r="U14" i="3"/>
  <c r="U15" i="3"/>
  <c r="U18" i="3"/>
  <c r="U19" i="3"/>
  <c r="U16" i="3"/>
  <c r="U17" i="3"/>
  <c r="AI25" i="3"/>
  <c r="V5" i="3"/>
  <c r="V12" i="3" l="1"/>
  <c r="V11" i="3"/>
  <c r="V13" i="3"/>
  <c r="V14" i="3"/>
  <c r="V15" i="3"/>
  <c r="V18" i="3"/>
  <c r="V19" i="3"/>
  <c r="V17" i="3"/>
  <c r="V16" i="3"/>
  <c r="AJ25" i="3"/>
  <c r="W5" i="3"/>
  <c r="W12" i="3" l="1"/>
  <c r="W11" i="3"/>
  <c r="W14" i="3"/>
  <c r="W16" i="3"/>
  <c r="W19" i="3"/>
  <c r="W15" i="3"/>
  <c r="W18" i="3"/>
  <c r="W17" i="3"/>
  <c r="W13" i="3"/>
  <c r="X5" i="3"/>
  <c r="X12" i="3" l="1"/>
  <c r="X11" i="3"/>
  <c r="X14" i="3"/>
  <c r="X13" i="3"/>
  <c r="X18" i="3"/>
  <c r="X19" i="3"/>
  <c r="X15" i="3"/>
  <c r="X16" i="3"/>
  <c r="X17" i="3"/>
  <c r="Y5" i="3"/>
  <c r="Y12" i="3" l="1"/>
  <c r="Y11" i="3"/>
  <c r="Y14" i="3"/>
  <c r="Y13" i="3"/>
  <c r="Y15" i="3"/>
  <c r="Y16" i="3"/>
  <c r="Y18" i="3"/>
  <c r="Y19" i="3"/>
  <c r="Y17" i="3"/>
  <c r="Z5" i="3"/>
  <c r="Z13" i="3" l="1"/>
  <c r="Z17" i="3"/>
  <c r="Z18" i="3"/>
  <c r="Z19" i="3"/>
  <c r="Z15" i="3"/>
  <c r="Z16" i="3"/>
  <c r="AA5" i="3"/>
  <c r="AA13" i="3" l="1"/>
  <c r="AA15" i="3"/>
  <c r="AA16" i="3"/>
  <c r="AA18" i="3"/>
  <c r="AA19" i="3"/>
  <c r="AA17" i="3"/>
  <c r="AB5" i="3"/>
  <c r="AB13" i="3" l="1"/>
  <c r="AB15" i="3"/>
  <c r="AB16" i="3"/>
  <c r="AB18" i="3"/>
  <c r="AB19" i="3"/>
  <c r="AB17" i="3"/>
  <c r="AC5" i="3"/>
  <c r="AC13" i="3" l="1"/>
  <c r="AC18" i="3"/>
  <c r="AC17" i="3"/>
  <c r="AC19" i="3"/>
  <c r="AC16" i="3"/>
  <c r="AC15" i="3"/>
  <c r="AD5" i="3"/>
  <c r="AD13" i="3" l="1"/>
  <c r="AD18" i="3"/>
  <c r="AD16" i="3"/>
  <c r="AD19" i="3"/>
  <c r="AD15" i="3"/>
  <c r="AD17" i="3"/>
  <c r="AE5" i="3"/>
  <c r="AE15" i="3" l="1"/>
  <c r="AE16" i="3"/>
  <c r="AE18" i="3"/>
  <c r="AE19" i="3"/>
  <c r="AE17" i="3"/>
  <c r="AE13" i="3"/>
  <c r="AF5" i="3"/>
  <c r="AF18" i="3" l="1"/>
  <c r="AF19" i="3"/>
  <c r="AF15" i="3"/>
  <c r="AG5" i="3"/>
  <c r="AG15" i="3" l="1"/>
  <c r="AG18" i="3"/>
  <c r="AG19" i="3"/>
  <c r="AH5" i="3"/>
  <c r="AH18" i="3" l="1"/>
  <c r="AH15" i="3"/>
  <c r="AH19" i="3"/>
  <c r="AI5" i="3"/>
  <c r="AI15" i="3" l="1"/>
  <c r="AI18" i="3"/>
  <c r="AI19" i="3"/>
  <c r="AJ5" i="3"/>
  <c r="AJ15" i="3" l="1"/>
  <c r="AJ18" i="3"/>
  <c r="AJ19" i="3"/>
  <c r="AK5" i="3"/>
  <c r="AK18" i="3" l="1"/>
  <c r="AK15" i="3"/>
  <c r="AK19" i="3"/>
  <c r="AL5" i="3"/>
  <c r="AL19" i="3" l="1"/>
  <c r="AL15" i="3"/>
  <c r="AL18" i="3"/>
  <c r="AM5" i="3"/>
  <c r="AM15" i="3" l="1"/>
  <c r="AM19" i="3"/>
  <c r="AM18" i="3"/>
  <c r="AN5" i="3"/>
  <c r="AN19" i="3" l="1"/>
  <c r="AN18" i="3"/>
  <c r="AN15" i="3"/>
  <c r="AO5" i="3"/>
  <c r="AO15" i="3" l="1"/>
  <c r="AO18" i="3"/>
  <c r="AO19" i="3"/>
  <c r="AP5" i="3"/>
  <c r="AP15" i="3" l="1"/>
  <c r="AP18" i="3"/>
  <c r="AP19" i="3"/>
  <c r="AQ5" i="3"/>
  <c r="AQ15" i="3" l="1"/>
  <c r="AQ18" i="3"/>
  <c r="AQ19" i="3"/>
  <c r="AR5" i="3"/>
  <c r="AS5" i="3" l="1"/>
  <c r="AT5" i="3" l="1"/>
  <c r="AU5" i="3" l="1"/>
  <c r="AV5" i="3" l="1"/>
  <c r="AW5" i="3" l="1"/>
  <c r="AX5" i="3" l="1"/>
  <c r="AY5" i="3" l="1"/>
  <c r="AZ5" i="3" l="1"/>
  <c r="BA5" i="3" l="1"/>
  <c r="BB5" i="3" l="1"/>
  <c r="BC5" i="3" l="1"/>
  <c r="BD5" i="3" l="1"/>
  <c r="BE5" i="3" l="1"/>
  <c r="BF5" i="3" l="1"/>
  <c r="BG5" i="3" l="1"/>
  <c r="BH5" i="3" l="1"/>
  <c r="BI5" i="3" s="1"/>
  <c r="BJ5" i="3" l="1"/>
  <c r="BK5" i="3" l="1"/>
  <c r="BL5" i="3" l="1"/>
  <c r="BM5" i="3" l="1"/>
  <c r="BN5" i="3" l="1"/>
  <c r="BO5" i="3" l="1"/>
</calcChain>
</file>

<file path=xl/sharedStrings.xml><?xml version="1.0" encoding="utf-8"?>
<sst xmlns="http://schemas.openxmlformats.org/spreadsheetml/2006/main" count="260" uniqueCount="42">
  <si>
    <t>Wh</t>
  </si>
  <si>
    <t>51.2V / 20Ah x1</t>
  </si>
  <si>
    <t>51.2V / 20Ah x2</t>
  </si>
  <si>
    <t>51.2V / 40Ah x1</t>
  </si>
  <si>
    <t>51.2V / 40Ah x2</t>
  </si>
  <si>
    <t>51.2V / 40Ah x3</t>
  </si>
  <si>
    <t>51.2V / 40Ah x1 + 51.2V / 40Ah x1</t>
  </si>
  <si>
    <t>48V / 75Ah x1</t>
  </si>
  <si>
    <t>48V / 75Ah x2</t>
  </si>
  <si>
    <t>48V / 75Ah x3</t>
  </si>
  <si>
    <t>W</t>
  </si>
  <si>
    <t>Model</t>
  </si>
  <si>
    <t>mins</t>
  </si>
  <si>
    <t>ECOFLOW</t>
  </si>
  <si>
    <t>Running Time</t>
  </si>
  <si>
    <t>12.8V / 20Ah x1</t>
  </si>
  <si>
    <t>25.6V / 20Ah x1</t>
  </si>
  <si>
    <t>19.2V / 40Ah x2</t>
  </si>
  <si>
    <t>EFR600</t>
  </si>
  <si>
    <t>EFR610</t>
  </si>
  <si>
    <t>EFR620</t>
  </si>
  <si>
    <t>EFD330</t>
  </si>
  <si>
    <t>EFD330 + EFD330EB</t>
  </si>
  <si>
    <t>EFD350</t>
  </si>
  <si>
    <t>EFD330 + EFD350EB</t>
  </si>
  <si>
    <t>EFD500</t>
  </si>
  <si>
    <t>EFD350 + EFD350EB</t>
  </si>
  <si>
    <t>EFD350 + 2x EFD350EB</t>
  </si>
  <si>
    <t>EFD500 + EFD500EB</t>
  </si>
  <si>
    <t>EFD500 + 2x EFD500EB</t>
  </si>
  <si>
    <t>*unidades expresadas en minutos</t>
  </si>
  <si>
    <t>Capacidad de Almacenamiento</t>
  </si>
  <si>
    <t>Potencia Máxima de Salida</t>
  </si>
  <si>
    <t>Tiempo de Respaldo</t>
  </si>
  <si>
    <t>A Media Carga</t>
  </si>
  <si>
    <t>A Carga Completa</t>
  </si>
  <si>
    <t>Especificaciones de la batería</t>
  </si>
  <si>
    <t>Modelo</t>
  </si>
  <si>
    <t>Potencia solar máxima de entrada</t>
  </si>
  <si>
    <t>Tiempo de Recarga Solar con Módulos Solares ECOFLOW</t>
  </si>
  <si>
    <t>Tiempo de Recarga Solar</t>
  </si>
  <si>
    <t>Información solo para referencia, por favor revise la última versión de las hojas de especificaciones, los manuales de usuario y realice una prueba en el sitio.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</si>
</sst>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10">
    <font>
      <sz val="11"/>
      <color theme="1"/>
      <name val="Calibri"/>
      <family val="2"/>
      <scheme val="minor"/>
    </font>
    <font>
      <b/>
      <sz val="10"/>
      <name val="Calibri"/>
      <charset val="134"/>
    </font>
    <font>
      <sz val="10"/>
      <name val="Calibri"/>
      <charset val="134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008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AEABAB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164" fontId="8" fillId="4" borderId="1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8" borderId="1" xfId="0" applyFill="1" applyBorder="1"/>
    <xf numFmtId="1" fontId="2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/>
    </xf>
    <xf numFmtId="0" fontId="0" fillId="8" borderId="0" xfId="0" applyFill="1"/>
    <xf numFmtId="164" fontId="8" fillId="4" borderId="5" xfId="0" applyNumberFormat="1" applyFont="1" applyFill="1" applyBorder="1" applyAlignment="1">
      <alignment horizontal="center"/>
    </xf>
    <xf numFmtId="164" fontId="8" fillId="4" borderId="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2" fillId="11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left"/>
    </xf>
    <xf numFmtId="164" fontId="5" fillId="2" borderId="0" xfId="0" quotePrefix="1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/>
    </xf>
    <xf numFmtId="1" fontId="2" fillId="5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center"/>
    </xf>
    <xf numFmtId="0" fontId="0" fillId="8" borderId="0" xfId="0" applyFill="1" applyBorder="1"/>
    <xf numFmtId="0" fontId="3" fillId="10" borderId="8" xfId="0" applyFont="1" applyFill="1" applyBorder="1"/>
    <xf numFmtId="0" fontId="3" fillId="10" borderId="9" xfId="0" applyFont="1" applyFill="1" applyBorder="1" applyAlignment="1">
      <alignment horizontal="center"/>
    </xf>
    <xf numFmtId="0" fontId="3" fillId="10" borderId="9" xfId="0" applyFont="1" applyFill="1" applyBorder="1"/>
    <xf numFmtId="0" fontId="3" fillId="1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43"/>
  <sheetViews>
    <sheetView tabSelected="1" workbookViewId="0">
      <pane xSplit="6" topLeftCell="G1" activePane="topRight" state="frozen"/>
      <selection pane="topRight" activeCell="J23" sqref="J23"/>
    </sheetView>
  </sheetViews>
  <sheetFormatPr baseColWidth="10" defaultColWidth="10.6640625" defaultRowHeight="14.4"/>
  <cols>
    <col min="1" max="1" width="19.21875" style="1" bestFit="1" customWidth="1"/>
    <col min="2" max="2" width="28.21875" style="3" bestFit="1" customWidth="1"/>
    <col min="3" max="3" width="14.109375" style="3" customWidth="1"/>
    <col min="4" max="4" width="10.88671875" style="3" bestFit="1" customWidth="1"/>
    <col min="5" max="5" width="10.109375" style="1" customWidth="1"/>
    <col min="6" max="16384" width="10.6640625" style="1"/>
  </cols>
  <sheetData>
    <row r="2" spans="1:67">
      <c r="A2" s="29" t="s">
        <v>13</v>
      </c>
      <c r="B2" s="30"/>
      <c r="C2" s="30"/>
      <c r="D2" s="30"/>
      <c r="E2" s="30"/>
      <c r="F2" s="31"/>
      <c r="G2" s="1" t="s">
        <v>30</v>
      </c>
    </row>
    <row r="3" spans="1:67" ht="14.25" customHeight="1">
      <c r="A3" s="42" t="s">
        <v>11</v>
      </c>
      <c r="B3" s="44" t="s">
        <v>36</v>
      </c>
      <c r="C3" s="45" t="s">
        <v>31</v>
      </c>
      <c r="D3" s="45" t="s">
        <v>32</v>
      </c>
      <c r="E3" s="38" t="s">
        <v>33</v>
      </c>
      <c r="F3" s="39"/>
      <c r="G3" s="43" t="s">
        <v>14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</row>
    <row r="4" spans="1:67" ht="14.25" customHeight="1">
      <c r="A4" s="42"/>
      <c r="B4" s="44"/>
      <c r="C4" s="45"/>
      <c r="D4" s="45"/>
      <c r="E4" s="40" t="s">
        <v>34</v>
      </c>
      <c r="F4" s="40" t="s">
        <v>35</v>
      </c>
      <c r="G4" s="12" t="s">
        <v>10</v>
      </c>
      <c r="H4" s="12" t="s">
        <v>10</v>
      </c>
      <c r="I4" s="12" t="s">
        <v>10</v>
      </c>
      <c r="J4" s="12" t="s">
        <v>10</v>
      </c>
      <c r="K4" s="12" t="s">
        <v>10</v>
      </c>
      <c r="L4" s="12" t="s">
        <v>10</v>
      </c>
      <c r="M4" s="12" t="s">
        <v>10</v>
      </c>
      <c r="N4" s="12" t="s">
        <v>10</v>
      </c>
      <c r="O4" s="12" t="s">
        <v>10</v>
      </c>
      <c r="P4" s="12" t="s">
        <v>10</v>
      </c>
      <c r="Q4" s="12" t="s">
        <v>10</v>
      </c>
      <c r="R4" s="12" t="s">
        <v>10</v>
      </c>
      <c r="S4" s="12" t="s">
        <v>10</v>
      </c>
      <c r="T4" s="12" t="s">
        <v>10</v>
      </c>
      <c r="U4" s="12" t="s">
        <v>10</v>
      </c>
      <c r="V4" s="12" t="s">
        <v>10</v>
      </c>
      <c r="W4" s="12" t="s">
        <v>10</v>
      </c>
      <c r="X4" s="12" t="s">
        <v>10</v>
      </c>
      <c r="Y4" s="12" t="s">
        <v>10</v>
      </c>
      <c r="Z4" s="12" t="s">
        <v>10</v>
      </c>
      <c r="AA4" s="12" t="s">
        <v>10</v>
      </c>
      <c r="AB4" s="12" t="s">
        <v>10</v>
      </c>
      <c r="AC4" s="12" t="s">
        <v>10</v>
      </c>
      <c r="AD4" s="12" t="s">
        <v>10</v>
      </c>
      <c r="AE4" s="12" t="s">
        <v>10</v>
      </c>
      <c r="AF4" s="12" t="s">
        <v>10</v>
      </c>
      <c r="AG4" s="12" t="s">
        <v>10</v>
      </c>
      <c r="AH4" s="12" t="s">
        <v>10</v>
      </c>
      <c r="AI4" s="12" t="s">
        <v>10</v>
      </c>
      <c r="AJ4" s="12" t="s">
        <v>10</v>
      </c>
      <c r="AK4" s="12" t="s">
        <v>10</v>
      </c>
      <c r="AL4" s="12" t="s">
        <v>10</v>
      </c>
      <c r="AM4" s="12" t="s">
        <v>10</v>
      </c>
      <c r="AN4" s="12" t="s">
        <v>10</v>
      </c>
      <c r="AO4" s="12" t="s">
        <v>10</v>
      </c>
      <c r="AP4" s="12" t="s">
        <v>10</v>
      </c>
      <c r="AQ4" s="12" t="s">
        <v>10</v>
      </c>
      <c r="AR4" s="12" t="s">
        <v>10</v>
      </c>
      <c r="AS4" s="21" t="s">
        <v>10</v>
      </c>
      <c r="AT4" s="21" t="s">
        <v>10</v>
      </c>
      <c r="AU4" s="21" t="s">
        <v>10</v>
      </c>
      <c r="AV4" s="21" t="s">
        <v>10</v>
      </c>
      <c r="AW4" s="21" t="s">
        <v>10</v>
      </c>
      <c r="AX4" s="21" t="s">
        <v>10</v>
      </c>
      <c r="AY4" s="21" t="s">
        <v>10</v>
      </c>
      <c r="AZ4" s="21" t="s">
        <v>10</v>
      </c>
      <c r="BA4" s="21" t="s">
        <v>10</v>
      </c>
      <c r="BB4" s="21" t="s">
        <v>10</v>
      </c>
      <c r="BC4" s="21" t="s">
        <v>10</v>
      </c>
      <c r="BD4" s="21" t="s">
        <v>10</v>
      </c>
      <c r="BE4" s="21" t="s">
        <v>10</v>
      </c>
      <c r="BF4" s="21" t="s">
        <v>10</v>
      </c>
      <c r="BG4" s="21" t="s">
        <v>10</v>
      </c>
      <c r="BH4" s="21" t="s">
        <v>10</v>
      </c>
      <c r="BI4" s="21" t="s">
        <v>10</v>
      </c>
      <c r="BJ4" s="21" t="s">
        <v>10</v>
      </c>
      <c r="BK4" s="21" t="s">
        <v>10</v>
      </c>
      <c r="BL4" s="21" t="s">
        <v>10</v>
      </c>
      <c r="BM4" s="21" t="s">
        <v>10</v>
      </c>
      <c r="BN4" s="21" t="s">
        <v>10</v>
      </c>
      <c r="BO4" s="21" t="s">
        <v>10</v>
      </c>
    </row>
    <row r="5" spans="1:67" s="2" customFormat="1">
      <c r="A5" s="42"/>
      <c r="B5" s="44"/>
      <c r="C5" s="45"/>
      <c r="D5" s="45"/>
      <c r="E5" s="41"/>
      <c r="F5" s="41"/>
      <c r="G5" s="13">
        <v>50</v>
      </c>
      <c r="H5" s="13">
        <v>100</v>
      </c>
      <c r="I5" s="13">
        <f>H5+100</f>
        <v>200</v>
      </c>
      <c r="J5" s="13">
        <f t="shared" ref="J5:AQ5" si="0">I5+100</f>
        <v>300</v>
      </c>
      <c r="K5" s="13">
        <f t="shared" si="0"/>
        <v>400</v>
      </c>
      <c r="L5" s="13">
        <f t="shared" si="0"/>
        <v>500</v>
      </c>
      <c r="M5" s="13">
        <f t="shared" si="0"/>
        <v>600</v>
      </c>
      <c r="N5" s="13">
        <f t="shared" si="0"/>
        <v>700</v>
      </c>
      <c r="O5" s="13">
        <f t="shared" si="0"/>
        <v>800</v>
      </c>
      <c r="P5" s="13">
        <f t="shared" si="0"/>
        <v>900</v>
      </c>
      <c r="Q5" s="13">
        <f t="shared" si="0"/>
        <v>1000</v>
      </c>
      <c r="R5" s="13">
        <f t="shared" si="0"/>
        <v>1100</v>
      </c>
      <c r="S5" s="13">
        <f t="shared" si="0"/>
        <v>1200</v>
      </c>
      <c r="T5" s="13">
        <f t="shared" si="0"/>
        <v>1300</v>
      </c>
      <c r="U5" s="13">
        <f t="shared" si="0"/>
        <v>1400</v>
      </c>
      <c r="V5" s="13">
        <f t="shared" si="0"/>
        <v>1500</v>
      </c>
      <c r="W5" s="13">
        <f t="shared" si="0"/>
        <v>1600</v>
      </c>
      <c r="X5" s="13">
        <f t="shared" si="0"/>
        <v>1700</v>
      </c>
      <c r="Y5" s="13">
        <f t="shared" si="0"/>
        <v>1800</v>
      </c>
      <c r="Z5" s="13">
        <f t="shared" si="0"/>
        <v>1900</v>
      </c>
      <c r="AA5" s="13">
        <f t="shared" si="0"/>
        <v>2000</v>
      </c>
      <c r="AB5" s="13">
        <f t="shared" si="0"/>
        <v>2100</v>
      </c>
      <c r="AC5" s="13">
        <f t="shared" si="0"/>
        <v>2200</v>
      </c>
      <c r="AD5" s="13">
        <f t="shared" si="0"/>
        <v>2300</v>
      </c>
      <c r="AE5" s="13">
        <f t="shared" si="0"/>
        <v>2400</v>
      </c>
      <c r="AF5" s="13">
        <f t="shared" si="0"/>
        <v>2500</v>
      </c>
      <c r="AG5" s="13">
        <f t="shared" si="0"/>
        <v>2600</v>
      </c>
      <c r="AH5" s="13">
        <f>AG5+100</f>
        <v>2700</v>
      </c>
      <c r="AI5" s="13">
        <f t="shared" si="0"/>
        <v>2800</v>
      </c>
      <c r="AJ5" s="13">
        <f t="shared" si="0"/>
        <v>2900</v>
      </c>
      <c r="AK5" s="13">
        <f t="shared" si="0"/>
        <v>3000</v>
      </c>
      <c r="AL5" s="13">
        <f>AK5+100</f>
        <v>3100</v>
      </c>
      <c r="AM5" s="13">
        <f t="shared" si="0"/>
        <v>3200</v>
      </c>
      <c r="AN5" s="13">
        <f t="shared" si="0"/>
        <v>3300</v>
      </c>
      <c r="AO5" s="13">
        <f t="shared" si="0"/>
        <v>3400</v>
      </c>
      <c r="AP5" s="13">
        <f>AO5+100</f>
        <v>3500</v>
      </c>
      <c r="AQ5" s="13">
        <f t="shared" si="0"/>
        <v>3600</v>
      </c>
      <c r="AR5" s="13">
        <f>AQ5+400</f>
        <v>4000</v>
      </c>
      <c r="AS5" s="23">
        <f>AR5+500</f>
        <v>4500</v>
      </c>
      <c r="AT5" s="23">
        <f t="shared" ref="AT5:AX5" si="1">AS5+500</f>
        <v>5000</v>
      </c>
      <c r="AU5" s="23">
        <f t="shared" si="1"/>
        <v>5500</v>
      </c>
      <c r="AV5" s="23">
        <f t="shared" si="1"/>
        <v>6000</v>
      </c>
      <c r="AW5" s="23">
        <f t="shared" si="1"/>
        <v>6500</v>
      </c>
      <c r="AX5" s="23">
        <f t="shared" si="1"/>
        <v>7000</v>
      </c>
      <c r="AY5" s="23">
        <f>AX5+200</f>
        <v>7200</v>
      </c>
      <c r="AZ5" s="23">
        <f>AY5+800</f>
        <v>8000</v>
      </c>
      <c r="BA5" s="23">
        <f>AZ5+1000</f>
        <v>9000</v>
      </c>
      <c r="BB5" s="23">
        <f t="shared" ref="BB5:BN5" si="2">BA5+1000</f>
        <v>10000</v>
      </c>
      <c r="BC5" s="23">
        <f t="shared" si="2"/>
        <v>11000</v>
      </c>
      <c r="BD5" s="23">
        <f t="shared" si="2"/>
        <v>12000</v>
      </c>
      <c r="BE5" s="23">
        <f t="shared" si="2"/>
        <v>13000</v>
      </c>
      <c r="BF5" s="23">
        <f t="shared" si="2"/>
        <v>14000</v>
      </c>
      <c r="BG5" s="23">
        <f>BF5+400</f>
        <v>14400</v>
      </c>
      <c r="BH5" s="23">
        <f>BG5+600</f>
        <v>15000</v>
      </c>
      <c r="BI5" s="23">
        <f t="shared" si="2"/>
        <v>16000</v>
      </c>
      <c r="BJ5" s="23">
        <f t="shared" si="2"/>
        <v>17000</v>
      </c>
      <c r="BK5" s="23">
        <f t="shared" si="2"/>
        <v>18000</v>
      </c>
      <c r="BL5" s="23">
        <f t="shared" si="2"/>
        <v>19000</v>
      </c>
      <c r="BM5" s="23">
        <f t="shared" si="2"/>
        <v>20000</v>
      </c>
      <c r="BN5" s="23">
        <f t="shared" si="2"/>
        <v>21000</v>
      </c>
      <c r="BO5" s="23">
        <f>BN5+600</f>
        <v>21600</v>
      </c>
    </row>
    <row r="6" spans="1:67">
      <c r="A6" s="42"/>
      <c r="B6" s="44"/>
      <c r="C6" s="12" t="s">
        <v>0</v>
      </c>
      <c r="D6" s="12" t="s">
        <v>10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  <c r="N6" s="12" t="s">
        <v>12</v>
      </c>
      <c r="O6" s="12" t="s">
        <v>12</v>
      </c>
      <c r="P6" s="12" t="s">
        <v>12</v>
      </c>
      <c r="Q6" s="12" t="s">
        <v>12</v>
      </c>
      <c r="R6" s="12" t="s">
        <v>12</v>
      </c>
      <c r="S6" s="12" t="s">
        <v>12</v>
      </c>
      <c r="T6" s="12" t="s">
        <v>12</v>
      </c>
      <c r="U6" s="12" t="s">
        <v>12</v>
      </c>
      <c r="V6" s="12" t="s">
        <v>12</v>
      </c>
      <c r="W6" s="12" t="s">
        <v>12</v>
      </c>
      <c r="X6" s="12" t="s">
        <v>12</v>
      </c>
      <c r="Y6" s="12" t="s">
        <v>12</v>
      </c>
      <c r="Z6" s="12" t="s">
        <v>12</v>
      </c>
      <c r="AA6" s="12" t="s">
        <v>12</v>
      </c>
      <c r="AB6" s="12" t="s">
        <v>12</v>
      </c>
      <c r="AC6" s="12" t="s">
        <v>12</v>
      </c>
      <c r="AD6" s="12" t="s">
        <v>12</v>
      </c>
      <c r="AE6" s="12" t="s">
        <v>12</v>
      </c>
      <c r="AF6" s="12" t="s">
        <v>12</v>
      </c>
      <c r="AG6" s="12" t="s">
        <v>12</v>
      </c>
      <c r="AH6" s="12" t="s">
        <v>12</v>
      </c>
      <c r="AI6" s="12" t="s">
        <v>12</v>
      </c>
      <c r="AJ6" s="12" t="s">
        <v>12</v>
      </c>
      <c r="AK6" s="12" t="s">
        <v>12</v>
      </c>
      <c r="AL6" s="12" t="s">
        <v>12</v>
      </c>
      <c r="AM6" s="12" t="s">
        <v>12</v>
      </c>
      <c r="AN6" s="12" t="s">
        <v>12</v>
      </c>
      <c r="AO6" s="12" t="s">
        <v>12</v>
      </c>
      <c r="AP6" s="12" t="s">
        <v>12</v>
      </c>
      <c r="AQ6" s="12" t="s">
        <v>12</v>
      </c>
      <c r="AR6" s="12" t="s">
        <v>12</v>
      </c>
      <c r="AS6" s="22" t="s">
        <v>12</v>
      </c>
      <c r="AT6" s="22" t="s">
        <v>12</v>
      </c>
      <c r="AU6" s="22" t="s">
        <v>12</v>
      </c>
      <c r="AV6" s="22" t="s">
        <v>12</v>
      </c>
      <c r="AW6" s="22" t="s">
        <v>12</v>
      </c>
      <c r="AX6" s="22" t="s">
        <v>12</v>
      </c>
      <c r="AY6" s="22" t="s">
        <v>12</v>
      </c>
      <c r="AZ6" s="22" t="s">
        <v>12</v>
      </c>
      <c r="BA6" s="22" t="s">
        <v>12</v>
      </c>
      <c r="BB6" s="22" t="s">
        <v>12</v>
      </c>
      <c r="BC6" s="22" t="s">
        <v>12</v>
      </c>
      <c r="BD6" s="22" t="s">
        <v>12</v>
      </c>
      <c r="BE6" s="22" t="s">
        <v>12</v>
      </c>
      <c r="BF6" s="22" t="s">
        <v>12</v>
      </c>
      <c r="BG6" s="22" t="s">
        <v>12</v>
      </c>
      <c r="BH6" s="22" t="s">
        <v>12</v>
      </c>
      <c r="BI6" s="22" t="s">
        <v>12</v>
      </c>
      <c r="BJ6" s="22" t="s">
        <v>12</v>
      </c>
      <c r="BK6" s="22" t="s">
        <v>12</v>
      </c>
      <c r="BL6" s="22" t="s">
        <v>12</v>
      </c>
      <c r="BM6" s="22" t="s">
        <v>12</v>
      </c>
      <c r="BN6" s="22" t="s">
        <v>12</v>
      </c>
      <c r="BO6" s="22" t="s">
        <v>12</v>
      </c>
    </row>
    <row r="7" spans="1:67" hidden="1">
      <c r="A7" s="5"/>
      <c r="B7" s="6"/>
      <c r="C7" s="6"/>
      <c r="D7" s="6"/>
      <c r="E7" s="7"/>
      <c r="F7" s="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67">
      <c r="A8" s="5" t="s">
        <v>18</v>
      </c>
      <c r="B8" s="8" t="s">
        <v>15</v>
      </c>
      <c r="C8" s="9">
        <f>12.8*20</f>
        <v>256</v>
      </c>
      <c r="D8" s="10">
        <v>300</v>
      </c>
      <c r="E8" s="17">
        <f>C8/(D8/2)*60*0.8</f>
        <v>81.920000000000016</v>
      </c>
      <c r="F8" s="17">
        <f>C8/D8*60*0.8</f>
        <v>40.960000000000008</v>
      </c>
      <c r="G8" s="14">
        <f t="shared" ref="G8:G10" si="3">C8/$G$5*0.8*60</f>
        <v>245.76</v>
      </c>
      <c r="H8" s="14">
        <f t="shared" ref="H8:H10" si="4">C8/$H$5*0.8*60</f>
        <v>122.88</v>
      </c>
      <c r="I8" s="14">
        <f t="shared" ref="I8:I10" si="5">C8/$I$5*0.8*60</f>
        <v>61.44</v>
      </c>
      <c r="J8" s="14">
        <f t="shared" ref="J8:J10" si="6">C8/$J$5*0.8*60</f>
        <v>40.960000000000008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</row>
    <row r="9" spans="1:67">
      <c r="A9" s="5" t="s">
        <v>19</v>
      </c>
      <c r="B9" s="8" t="s">
        <v>16</v>
      </c>
      <c r="C9" s="9">
        <f>25.6*20</f>
        <v>512</v>
      </c>
      <c r="D9" s="10">
        <v>500</v>
      </c>
      <c r="E9" s="17">
        <f t="shared" ref="E9:E10" si="7">C9/(D9/2)*60*0.8</f>
        <v>98.304000000000002</v>
      </c>
      <c r="F9" s="17">
        <f t="shared" ref="F9:F10" si="8">C9/D9*60*0.8</f>
        <v>49.152000000000001</v>
      </c>
      <c r="G9" s="14">
        <f t="shared" si="3"/>
        <v>491.52</v>
      </c>
      <c r="H9" s="14">
        <f t="shared" si="4"/>
        <v>245.76</v>
      </c>
      <c r="I9" s="14">
        <f t="shared" si="5"/>
        <v>122.88</v>
      </c>
      <c r="J9" s="14">
        <f t="shared" si="6"/>
        <v>81.920000000000016</v>
      </c>
      <c r="K9" s="14">
        <f t="shared" ref="K9:K10" si="9">C9/$K$5*0.8*60</f>
        <v>61.44</v>
      </c>
      <c r="L9" s="14">
        <f t="shared" ref="L9:L10" si="10">C9/$L$5*0.8*60</f>
        <v>49.152000000000001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</row>
    <row r="10" spans="1:67">
      <c r="A10" s="5" t="s">
        <v>20</v>
      </c>
      <c r="B10" s="8" t="s">
        <v>17</v>
      </c>
      <c r="C10" s="9">
        <f>19.2*40</f>
        <v>768</v>
      </c>
      <c r="D10" s="10">
        <v>800</v>
      </c>
      <c r="E10" s="17">
        <f t="shared" si="7"/>
        <v>92.16</v>
      </c>
      <c r="F10" s="17">
        <f t="shared" si="8"/>
        <v>46.08</v>
      </c>
      <c r="G10" s="14">
        <f t="shared" si="3"/>
        <v>737.28</v>
      </c>
      <c r="H10" s="14">
        <f t="shared" si="4"/>
        <v>368.64</v>
      </c>
      <c r="I10" s="14">
        <f t="shared" si="5"/>
        <v>184.32</v>
      </c>
      <c r="J10" s="14">
        <f t="shared" si="6"/>
        <v>122.88</v>
      </c>
      <c r="K10" s="14">
        <f t="shared" si="9"/>
        <v>92.16</v>
      </c>
      <c r="L10" s="14">
        <f t="shared" si="10"/>
        <v>73.728000000000009</v>
      </c>
      <c r="M10" s="14">
        <f>C10/$M$5*0.8*60</f>
        <v>61.44</v>
      </c>
      <c r="N10" s="14">
        <f>C10/$N$5*0.8*60</f>
        <v>52.662857142857149</v>
      </c>
      <c r="O10" s="14">
        <f>C10/$O$5*0.8*60</f>
        <v>46.08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</row>
    <row r="11" spans="1:67">
      <c r="A11" s="5" t="s">
        <v>21</v>
      </c>
      <c r="B11" s="8" t="s">
        <v>1</v>
      </c>
      <c r="C11" s="9">
        <f>51.2*20</f>
        <v>1024</v>
      </c>
      <c r="D11" s="10">
        <v>1800</v>
      </c>
      <c r="E11" s="17">
        <f>C11/(D11/2)*60*0.8</f>
        <v>54.613333333333337</v>
      </c>
      <c r="F11" s="17">
        <f>C11/D11*60*0.8</f>
        <v>27.306666666666668</v>
      </c>
      <c r="G11" s="14">
        <f>C11/$G$5*0.8*60</f>
        <v>983.04</v>
      </c>
      <c r="H11" s="14">
        <f>C11/$H$5*0.8*60</f>
        <v>491.52</v>
      </c>
      <c r="I11" s="14">
        <f>C11/$I$5*0.8*60</f>
        <v>245.76</v>
      </c>
      <c r="J11" s="14">
        <f>C11/$J$5*0.8*60</f>
        <v>163.84000000000003</v>
      </c>
      <c r="K11" s="14">
        <f>C11/$K$5*0.8*60</f>
        <v>122.88</v>
      </c>
      <c r="L11" s="14">
        <f>C11/$L$5*0.8*60</f>
        <v>98.304000000000002</v>
      </c>
      <c r="M11" s="14">
        <f>C11/$M$5*0.8*60</f>
        <v>81.920000000000016</v>
      </c>
      <c r="N11" s="14">
        <f>C11/$N$5*0.8*60</f>
        <v>70.217142857142861</v>
      </c>
      <c r="O11" s="14">
        <f>C11/$O$5*0.8*60</f>
        <v>61.44</v>
      </c>
      <c r="P11" s="14">
        <f>C11/$P$5*0.8*60</f>
        <v>54.613333333333337</v>
      </c>
      <c r="Q11" s="14">
        <f>C11/$Q$5*0.8*60</f>
        <v>49.152000000000001</v>
      </c>
      <c r="R11" s="14">
        <f>C11/$R$5*0.8*60</f>
        <v>44.683636363636367</v>
      </c>
      <c r="S11" s="14">
        <f>C11/$S$5*0.8*60</f>
        <v>40.960000000000008</v>
      </c>
      <c r="T11" s="14">
        <f>C11/$T$5*0.8*60</f>
        <v>37.809230769230773</v>
      </c>
      <c r="U11" s="14">
        <f>C11/$U$5*0.8*60</f>
        <v>35.10857142857143</v>
      </c>
      <c r="V11" s="14">
        <f>C11/$V$5*0.8*60</f>
        <v>32.768000000000001</v>
      </c>
      <c r="W11" s="14">
        <f>C11/$W$5*0.8*60</f>
        <v>30.72</v>
      </c>
      <c r="X11" s="14">
        <f>C11/$X$5*0.8*60</f>
        <v>28.912941176470586</v>
      </c>
      <c r="Y11" s="14">
        <f>C11/$Y$5*0.8*60</f>
        <v>27.306666666666668</v>
      </c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</row>
    <row r="12" spans="1:67">
      <c r="A12" s="5" t="s">
        <v>22</v>
      </c>
      <c r="B12" s="8" t="s">
        <v>2</v>
      </c>
      <c r="C12" s="9">
        <f>51.2*20*2</f>
        <v>2048</v>
      </c>
      <c r="D12" s="10">
        <v>1800</v>
      </c>
      <c r="E12" s="17">
        <f t="shared" ref="E12:E19" si="11">C12/(D12/2)*60*0.8</f>
        <v>109.22666666666667</v>
      </c>
      <c r="F12" s="17">
        <f t="shared" ref="F12:F19" si="12">C12/D12*60*0.8</f>
        <v>54.613333333333337</v>
      </c>
      <c r="G12" s="14">
        <f t="shared" ref="G12:G19" si="13">C12/$G$5*0.8*60</f>
        <v>1966.08</v>
      </c>
      <c r="H12" s="14">
        <f t="shared" ref="H12:H19" si="14">C12/$H$5*0.8*60</f>
        <v>983.04</v>
      </c>
      <c r="I12" s="14">
        <f t="shared" ref="I12:I19" si="15">C12/$I$5*0.8*60</f>
        <v>491.52</v>
      </c>
      <c r="J12" s="14">
        <f t="shared" ref="J12:J19" si="16">C12/$J$5*0.8*60</f>
        <v>327.68000000000006</v>
      </c>
      <c r="K12" s="14">
        <f t="shared" ref="K12:K19" si="17">C12/$K$5*0.8*60</f>
        <v>245.76</v>
      </c>
      <c r="L12" s="14">
        <f t="shared" ref="L12:L19" si="18">C12/$L$5*0.8*60</f>
        <v>196.608</v>
      </c>
      <c r="M12" s="14">
        <f t="shared" ref="M12:M19" si="19">C12/$M$5*0.8*60</f>
        <v>163.84000000000003</v>
      </c>
      <c r="N12" s="14">
        <f t="shared" ref="N12:N19" si="20">C12/$N$5*0.8*60</f>
        <v>140.43428571428572</v>
      </c>
      <c r="O12" s="14">
        <f t="shared" ref="O12:O19" si="21">C12/$O$5*0.8*60</f>
        <v>122.88</v>
      </c>
      <c r="P12" s="14">
        <f t="shared" ref="P12:P19" si="22">C12/$P$5*0.8*60</f>
        <v>109.22666666666667</v>
      </c>
      <c r="Q12" s="14">
        <f t="shared" ref="Q12:Q19" si="23">C12/$Q$5*0.8*60</f>
        <v>98.304000000000002</v>
      </c>
      <c r="R12" s="14">
        <f t="shared" ref="R12:R19" si="24">C12/$R$5*0.8*60</f>
        <v>89.367272727272734</v>
      </c>
      <c r="S12" s="14">
        <f t="shared" ref="S12:S19" si="25">C12/$S$5*0.8*60</f>
        <v>81.920000000000016</v>
      </c>
      <c r="T12" s="14">
        <f t="shared" ref="T12:T19" si="26">C12/$T$5*0.8*60</f>
        <v>75.618461538461546</v>
      </c>
      <c r="U12" s="14">
        <f t="shared" ref="U12:U19" si="27">C12/$U$5*0.8*60</f>
        <v>70.217142857142861</v>
      </c>
      <c r="V12" s="14">
        <f t="shared" ref="V12:V19" si="28">C12/$V$5*0.8*60</f>
        <v>65.536000000000001</v>
      </c>
      <c r="W12" s="14">
        <f t="shared" ref="W12:W19" si="29">C12/$W$5*0.8*60</f>
        <v>61.44</v>
      </c>
      <c r="X12" s="14">
        <f t="shared" ref="X12:X19" si="30">C12/$X$5*0.8*60</f>
        <v>57.825882352941171</v>
      </c>
      <c r="Y12" s="14">
        <f t="shared" ref="Y12:Y19" si="31">C12/$Y$5*0.8*60</f>
        <v>54.613333333333337</v>
      </c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</row>
    <row r="13" spans="1:67">
      <c r="A13" s="11" t="s">
        <v>23</v>
      </c>
      <c r="B13" s="8" t="s">
        <v>3</v>
      </c>
      <c r="C13" s="9">
        <f>51.2*40</f>
        <v>2048</v>
      </c>
      <c r="D13" s="10">
        <v>2400</v>
      </c>
      <c r="E13" s="17">
        <f t="shared" si="11"/>
        <v>81.920000000000016</v>
      </c>
      <c r="F13" s="17">
        <f t="shared" si="12"/>
        <v>40.960000000000008</v>
      </c>
      <c r="G13" s="14">
        <f t="shared" si="13"/>
        <v>1966.08</v>
      </c>
      <c r="H13" s="14">
        <f t="shared" si="14"/>
        <v>983.04</v>
      </c>
      <c r="I13" s="14">
        <f t="shared" si="15"/>
        <v>491.52</v>
      </c>
      <c r="J13" s="14">
        <f t="shared" si="16"/>
        <v>327.68000000000006</v>
      </c>
      <c r="K13" s="14">
        <f t="shared" si="17"/>
        <v>245.76</v>
      </c>
      <c r="L13" s="14">
        <f t="shared" si="18"/>
        <v>196.608</v>
      </c>
      <c r="M13" s="14">
        <f t="shared" si="19"/>
        <v>163.84000000000003</v>
      </c>
      <c r="N13" s="14">
        <f t="shared" si="20"/>
        <v>140.43428571428572</v>
      </c>
      <c r="O13" s="14">
        <f t="shared" si="21"/>
        <v>122.88</v>
      </c>
      <c r="P13" s="14">
        <f t="shared" si="22"/>
        <v>109.22666666666667</v>
      </c>
      <c r="Q13" s="14">
        <f t="shared" si="23"/>
        <v>98.304000000000002</v>
      </c>
      <c r="R13" s="14">
        <f t="shared" si="24"/>
        <v>89.367272727272734</v>
      </c>
      <c r="S13" s="14">
        <f t="shared" si="25"/>
        <v>81.920000000000016</v>
      </c>
      <c r="T13" s="14">
        <f t="shared" si="26"/>
        <v>75.618461538461546</v>
      </c>
      <c r="U13" s="14">
        <f t="shared" si="27"/>
        <v>70.217142857142861</v>
      </c>
      <c r="V13" s="14">
        <f t="shared" si="28"/>
        <v>65.536000000000001</v>
      </c>
      <c r="W13" s="14">
        <f t="shared" si="29"/>
        <v>61.44</v>
      </c>
      <c r="X13" s="14">
        <f t="shared" si="30"/>
        <v>57.825882352941171</v>
      </c>
      <c r="Y13" s="14">
        <f t="shared" si="31"/>
        <v>54.613333333333337</v>
      </c>
      <c r="Z13" s="14">
        <f>C13/$Z$5*0.8*60</f>
        <v>51.738947368421059</v>
      </c>
      <c r="AA13" s="14">
        <f>C13/$AA$5*0.8*60</f>
        <v>49.152000000000001</v>
      </c>
      <c r="AB13" s="14">
        <f>C13/$AB$5*0.8*60</f>
        <v>46.811428571428571</v>
      </c>
      <c r="AC13" s="14">
        <f>C13/$AC$5*0.8*60</f>
        <v>44.683636363636367</v>
      </c>
      <c r="AD13" s="14">
        <f>C13/$AD$5*0.8*60</f>
        <v>42.740869565217395</v>
      </c>
      <c r="AE13" s="14">
        <f>C13/$AE$5*0.8*60</f>
        <v>40.960000000000008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</row>
    <row r="14" spans="1:67">
      <c r="A14" s="5" t="s">
        <v>24</v>
      </c>
      <c r="B14" s="8" t="s">
        <v>6</v>
      </c>
      <c r="C14" s="9">
        <f>51.2*20+51.2*40</f>
        <v>3072</v>
      </c>
      <c r="D14" s="10">
        <v>1800</v>
      </c>
      <c r="E14" s="17">
        <f t="shared" si="11"/>
        <v>163.84000000000003</v>
      </c>
      <c r="F14" s="17">
        <f t="shared" si="12"/>
        <v>81.920000000000016</v>
      </c>
      <c r="G14" s="14">
        <f t="shared" si="13"/>
        <v>2949.12</v>
      </c>
      <c r="H14" s="14">
        <f t="shared" si="14"/>
        <v>1474.56</v>
      </c>
      <c r="I14" s="14">
        <f t="shared" si="15"/>
        <v>737.28</v>
      </c>
      <c r="J14" s="14">
        <f t="shared" si="16"/>
        <v>491.52</v>
      </c>
      <c r="K14" s="14">
        <f t="shared" si="17"/>
        <v>368.64</v>
      </c>
      <c r="L14" s="14">
        <f t="shared" si="18"/>
        <v>294.91200000000003</v>
      </c>
      <c r="M14" s="14">
        <f t="shared" si="19"/>
        <v>245.76</v>
      </c>
      <c r="N14" s="14">
        <f t="shared" si="20"/>
        <v>210.6514285714286</v>
      </c>
      <c r="O14" s="14">
        <f t="shared" si="21"/>
        <v>184.32</v>
      </c>
      <c r="P14" s="14">
        <f t="shared" si="22"/>
        <v>163.84000000000003</v>
      </c>
      <c r="Q14" s="14">
        <f t="shared" si="23"/>
        <v>147.45600000000002</v>
      </c>
      <c r="R14" s="14">
        <f t="shared" si="24"/>
        <v>134.0509090909091</v>
      </c>
      <c r="S14" s="14">
        <f t="shared" si="25"/>
        <v>122.88</v>
      </c>
      <c r="T14" s="14">
        <f t="shared" si="26"/>
        <v>113.42769230769233</v>
      </c>
      <c r="U14" s="14">
        <f t="shared" si="27"/>
        <v>105.3257142857143</v>
      </c>
      <c r="V14" s="14">
        <f t="shared" si="28"/>
        <v>98.304000000000002</v>
      </c>
      <c r="W14" s="14">
        <f t="shared" si="29"/>
        <v>92.16</v>
      </c>
      <c r="X14" s="14">
        <f t="shared" si="30"/>
        <v>86.738823529411775</v>
      </c>
      <c r="Y14" s="14">
        <f t="shared" si="31"/>
        <v>81.920000000000016</v>
      </c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</row>
    <row r="15" spans="1:67">
      <c r="A15" s="5" t="s">
        <v>25</v>
      </c>
      <c r="B15" s="8" t="s">
        <v>7</v>
      </c>
      <c r="C15" s="9">
        <f>48*75</f>
        <v>3600</v>
      </c>
      <c r="D15" s="10">
        <v>3600</v>
      </c>
      <c r="E15" s="17">
        <f t="shared" si="11"/>
        <v>96</v>
      </c>
      <c r="F15" s="17">
        <f t="shared" si="12"/>
        <v>48</v>
      </c>
      <c r="G15" s="14">
        <f t="shared" si="13"/>
        <v>3456</v>
      </c>
      <c r="H15" s="14">
        <f t="shared" si="14"/>
        <v>1728</v>
      </c>
      <c r="I15" s="14">
        <f t="shared" si="15"/>
        <v>864</v>
      </c>
      <c r="J15" s="14">
        <f t="shared" si="16"/>
        <v>576.00000000000011</v>
      </c>
      <c r="K15" s="14">
        <f t="shared" si="17"/>
        <v>432</v>
      </c>
      <c r="L15" s="14">
        <f t="shared" si="18"/>
        <v>345.6</v>
      </c>
      <c r="M15" s="14">
        <f t="shared" si="19"/>
        <v>288.00000000000006</v>
      </c>
      <c r="N15" s="14">
        <f t="shared" si="20"/>
        <v>246.85714285714289</v>
      </c>
      <c r="O15" s="14">
        <f t="shared" si="21"/>
        <v>216</v>
      </c>
      <c r="P15" s="14">
        <f t="shared" si="22"/>
        <v>192</v>
      </c>
      <c r="Q15" s="14">
        <f t="shared" si="23"/>
        <v>172.8</v>
      </c>
      <c r="R15" s="14">
        <f t="shared" si="24"/>
        <v>157.09090909090912</v>
      </c>
      <c r="S15" s="14">
        <f t="shared" si="25"/>
        <v>144.00000000000003</v>
      </c>
      <c r="T15" s="14">
        <f t="shared" si="26"/>
        <v>132.92307692307693</v>
      </c>
      <c r="U15" s="14">
        <f t="shared" si="27"/>
        <v>123.42857142857144</v>
      </c>
      <c r="V15" s="14">
        <f t="shared" si="28"/>
        <v>115.19999999999999</v>
      </c>
      <c r="W15" s="14">
        <f t="shared" si="29"/>
        <v>108</v>
      </c>
      <c r="X15" s="14">
        <f t="shared" si="30"/>
        <v>101.64705882352942</v>
      </c>
      <c r="Y15" s="14">
        <f t="shared" si="31"/>
        <v>96</v>
      </c>
      <c r="Z15" s="14">
        <f>C15/$Z$5*0.8*60</f>
        <v>90.94736842105263</v>
      </c>
      <c r="AA15" s="14">
        <f>C15/$AA$5*0.8*60</f>
        <v>86.4</v>
      </c>
      <c r="AB15" s="14">
        <f>C15/$AB$5*0.8*60</f>
        <v>82.285714285714292</v>
      </c>
      <c r="AC15" s="14">
        <f>C15/$AC$5*0.8*60</f>
        <v>78.545454545454561</v>
      </c>
      <c r="AD15" s="14">
        <f t="shared" ref="AD15:AD19" si="32">C15/$AD$5*0.8*60</f>
        <v>75.130434782608702</v>
      </c>
      <c r="AE15" s="14">
        <f t="shared" ref="AE15:AE19" si="33">C15/$AE$5*0.8*60</f>
        <v>72.000000000000014</v>
      </c>
      <c r="AF15" s="14">
        <f>C15/$AF$5*0.8*60</f>
        <v>69.11999999999999</v>
      </c>
      <c r="AG15" s="14">
        <f>C15/$AG$5*0.8*60</f>
        <v>66.461538461538467</v>
      </c>
      <c r="AH15" s="14">
        <f>C15/$AH$5*0.8*60</f>
        <v>64</v>
      </c>
      <c r="AI15" s="14">
        <f>C15/$AI$5*0.8*60</f>
        <v>61.714285714285722</v>
      </c>
      <c r="AJ15" s="14">
        <f>C15/$AJ$5*0.8*60</f>
        <v>59.58620689655173</v>
      </c>
      <c r="AK15" s="14">
        <f>C15/$AK$5*0.8*60</f>
        <v>57.599999999999994</v>
      </c>
      <c r="AL15" s="14">
        <f>C15/$AL$5*0.8*60</f>
        <v>55.741935483870975</v>
      </c>
      <c r="AM15" s="14">
        <f>C15/$AM$5*0.8*60</f>
        <v>54</v>
      </c>
      <c r="AN15" s="14">
        <f>C15/$AN$5*0.8*60</f>
        <v>52.36363636363636</v>
      </c>
      <c r="AO15" s="14">
        <f>C15/$AO$5*0.8*60</f>
        <v>50.82352941176471</v>
      </c>
      <c r="AP15" s="14">
        <f>C15/$AP$5*0.8*60</f>
        <v>49.371428571428574</v>
      </c>
      <c r="AQ15" s="14">
        <f>C15/$AQ$5*0.8*60</f>
        <v>48</v>
      </c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</row>
    <row r="16" spans="1:67">
      <c r="A16" s="11" t="s">
        <v>26</v>
      </c>
      <c r="B16" s="8" t="s">
        <v>4</v>
      </c>
      <c r="C16" s="9">
        <f>51.2*40*2</f>
        <v>4096</v>
      </c>
      <c r="D16" s="10">
        <v>2400</v>
      </c>
      <c r="E16" s="17">
        <f t="shared" si="11"/>
        <v>163.84000000000003</v>
      </c>
      <c r="F16" s="17">
        <f t="shared" si="12"/>
        <v>81.920000000000016</v>
      </c>
      <c r="G16" s="14">
        <f t="shared" si="13"/>
        <v>3932.16</v>
      </c>
      <c r="H16" s="14">
        <f t="shared" si="14"/>
        <v>1966.08</v>
      </c>
      <c r="I16" s="14">
        <f t="shared" si="15"/>
        <v>983.04</v>
      </c>
      <c r="J16" s="14">
        <f t="shared" si="16"/>
        <v>655.36000000000013</v>
      </c>
      <c r="K16" s="14">
        <f t="shared" si="17"/>
        <v>491.52</v>
      </c>
      <c r="L16" s="14">
        <f t="shared" si="18"/>
        <v>393.21600000000001</v>
      </c>
      <c r="M16" s="14">
        <f t="shared" si="19"/>
        <v>327.68000000000006</v>
      </c>
      <c r="N16" s="14">
        <f t="shared" si="20"/>
        <v>280.86857142857144</v>
      </c>
      <c r="O16" s="14">
        <f t="shared" si="21"/>
        <v>245.76</v>
      </c>
      <c r="P16" s="14">
        <f t="shared" si="22"/>
        <v>218.45333333333335</v>
      </c>
      <c r="Q16" s="14">
        <f t="shared" si="23"/>
        <v>196.608</v>
      </c>
      <c r="R16" s="14">
        <f t="shared" si="24"/>
        <v>178.73454545454547</v>
      </c>
      <c r="S16" s="14">
        <f t="shared" si="25"/>
        <v>163.84000000000003</v>
      </c>
      <c r="T16" s="14">
        <f t="shared" si="26"/>
        <v>151.23692307692309</v>
      </c>
      <c r="U16" s="14">
        <f t="shared" si="27"/>
        <v>140.43428571428572</v>
      </c>
      <c r="V16" s="14">
        <f t="shared" si="28"/>
        <v>131.072</v>
      </c>
      <c r="W16" s="14">
        <f t="shared" si="29"/>
        <v>122.88</v>
      </c>
      <c r="X16" s="14">
        <f t="shared" si="30"/>
        <v>115.65176470588234</v>
      </c>
      <c r="Y16" s="14">
        <f t="shared" si="31"/>
        <v>109.22666666666667</v>
      </c>
      <c r="Z16" s="14">
        <f t="shared" ref="Z16:Z19" si="34">C16/$Z$5*0.8*60</f>
        <v>103.47789473684212</v>
      </c>
      <c r="AA16" s="14">
        <f t="shared" ref="AA16:AA19" si="35">C16/$AA$5*0.8*60</f>
        <v>98.304000000000002</v>
      </c>
      <c r="AB16" s="14">
        <f t="shared" ref="AB16:AB19" si="36">C16/$AB$5*0.8*60</f>
        <v>93.622857142857143</v>
      </c>
      <c r="AC16" s="14">
        <f t="shared" ref="AC16:AC19" si="37">C16/$AC$5*0.8*60</f>
        <v>89.367272727272734</v>
      </c>
      <c r="AD16" s="14">
        <f t="shared" si="32"/>
        <v>85.481739130434789</v>
      </c>
      <c r="AE16" s="14">
        <f t="shared" si="33"/>
        <v>81.920000000000016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</row>
    <row r="17" spans="1:67">
      <c r="A17" s="11" t="s">
        <v>27</v>
      </c>
      <c r="B17" s="8" t="s">
        <v>5</v>
      </c>
      <c r="C17" s="9">
        <f>51.2*40*3</f>
        <v>6144</v>
      </c>
      <c r="D17" s="10">
        <v>2400</v>
      </c>
      <c r="E17" s="17">
        <f t="shared" si="11"/>
        <v>245.76</v>
      </c>
      <c r="F17" s="17">
        <f t="shared" si="12"/>
        <v>122.88</v>
      </c>
      <c r="G17" s="14">
        <f t="shared" si="13"/>
        <v>5898.24</v>
      </c>
      <c r="H17" s="14">
        <f t="shared" si="14"/>
        <v>2949.12</v>
      </c>
      <c r="I17" s="14">
        <f t="shared" si="15"/>
        <v>1474.56</v>
      </c>
      <c r="J17" s="14">
        <f t="shared" si="16"/>
        <v>983.04</v>
      </c>
      <c r="K17" s="14">
        <f t="shared" si="17"/>
        <v>737.28</v>
      </c>
      <c r="L17" s="14">
        <f t="shared" si="18"/>
        <v>589.82400000000007</v>
      </c>
      <c r="M17" s="14">
        <f t="shared" si="19"/>
        <v>491.52</v>
      </c>
      <c r="N17" s="14">
        <f t="shared" si="20"/>
        <v>421.30285714285719</v>
      </c>
      <c r="O17" s="14">
        <f t="shared" si="21"/>
        <v>368.64</v>
      </c>
      <c r="P17" s="14">
        <f t="shared" si="22"/>
        <v>327.68000000000006</v>
      </c>
      <c r="Q17" s="14">
        <f t="shared" si="23"/>
        <v>294.91200000000003</v>
      </c>
      <c r="R17" s="14">
        <f t="shared" si="24"/>
        <v>268.1018181818182</v>
      </c>
      <c r="S17" s="14">
        <f t="shared" si="25"/>
        <v>245.76</v>
      </c>
      <c r="T17" s="14">
        <f t="shared" si="26"/>
        <v>226.85538461538465</v>
      </c>
      <c r="U17" s="14">
        <f t="shared" si="27"/>
        <v>210.6514285714286</v>
      </c>
      <c r="V17" s="14">
        <f t="shared" si="28"/>
        <v>196.608</v>
      </c>
      <c r="W17" s="14">
        <f t="shared" si="29"/>
        <v>184.32</v>
      </c>
      <c r="X17" s="14">
        <f t="shared" si="30"/>
        <v>173.47764705882355</v>
      </c>
      <c r="Y17" s="14">
        <f t="shared" si="31"/>
        <v>163.84000000000003</v>
      </c>
      <c r="Z17" s="14">
        <f t="shared" si="34"/>
        <v>155.21684210526317</v>
      </c>
      <c r="AA17" s="14">
        <f t="shared" si="35"/>
        <v>147.45600000000002</v>
      </c>
      <c r="AB17" s="14">
        <f t="shared" si="36"/>
        <v>140.43428571428572</v>
      </c>
      <c r="AC17" s="14">
        <f t="shared" si="37"/>
        <v>134.0509090909091</v>
      </c>
      <c r="AD17" s="14">
        <f t="shared" si="32"/>
        <v>128.22260869565218</v>
      </c>
      <c r="AE17" s="14">
        <f t="shared" si="33"/>
        <v>122.88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</row>
    <row r="18" spans="1:67">
      <c r="A18" s="11" t="s">
        <v>28</v>
      </c>
      <c r="B18" s="8" t="s">
        <v>8</v>
      </c>
      <c r="C18" s="9">
        <f>48*75*2</f>
        <v>7200</v>
      </c>
      <c r="D18" s="9">
        <v>3600</v>
      </c>
      <c r="E18" s="17">
        <f t="shared" si="11"/>
        <v>192</v>
      </c>
      <c r="F18" s="17">
        <f t="shared" si="12"/>
        <v>96</v>
      </c>
      <c r="G18" s="14">
        <f t="shared" si="13"/>
        <v>6912</v>
      </c>
      <c r="H18" s="14">
        <f t="shared" si="14"/>
        <v>3456</v>
      </c>
      <c r="I18" s="14">
        <f t="shared" si="15"/>
        <v>1728</v>
      </c>
      <c r="J18" s="14">
        <f t="shared" si="16"/>
        <v>1152.0000000000002</v>
      </c>
      <c r="K18" s="14">
        <f t="shared" si="17"/>
        <v>864</v>
      </c>
      <c r="L18" s="14">
        <f t="shared" si="18"/>
        <v>691.2</v>
      </c>
      <c r="M18" s="14">
        <f t="shared" si="19"/>
        <v>576.00000000000011</v>
      </c>
      <c r="N18" s="14">
        <f t="shared" si="20"/>
        <v>493.71428571428578</v>
      </c>
      <c r="O18" s="14">
        <f t="shared" si="21"/>
        <v>432</v>
      </c>
      <c r="P18" s="14">
        <f t="shared" si="22"/>
        <v>384</v>
      </c>
      <c r="Q18" s="14">
        <f t="shared" si="23"/>
        <v>345.6</v>
      </c>
      <c r="R18" s="14">
        <f t="shared" si="24"/>
        <v>314.18181818181824</v>
      </c>
      <c r="S18" s="14">
        <f t="shared" si="25"/>
        <v>288.00000000000006</v>
      </c>
      <c r="T18" s="14">
        <f t="shared" si="26"/>
        <v>265.84615384615387</v>
      </c>
      <c r="U18" s="14">
        <f t="shared" si="27"/>
        <v>246.85714285714289</v>
      </c>
      <c r="V18" s="14">
        <f t="shared" si="28"/>
        <v>230.39999999999998</v>
      </c>
      <c r="W18" s="14">
        <f t="shared" si="29"/>
        <v>216</v>
      </c>
      <c r="X18" s="14">
        <f t="shared" si="30"/>
        <v>203.29411764705884</v>
      </c>
      <c r="Y18" s="14">
        <f t="shared" si="31"/>
        <v>192</v>
      </c>
      <c r="Z18" s="14">
        <f t="shared" si="34"/>
        <v>181.89473684210526</v>
      </c>
      <c r="AA18" s="14">
        <f t="shared" si="35"/>
        <v>172.8</v>
      </c>
      <c r="AB18" s="14">
        <f t="shared" si="36"/>
        <v>164.57142857142858</v>
      </c>
      <c r="AC18" s="14">
        <f t="shared" si="37"/>
        <v>157.09090909090912</v>
      </c>
      <c r="AD18" s="14">
        <f t="shared" si="32"/>
        <v>150.2608695652174</v>
      </c>
      <c r="AE18" s="14">
        <f t="shared" si="33"/>
        <v>144.00000000000003</v>
      </c>
      <c r="AF18" s="14">
        <f t="shared" ref="AF18:AF19" si="38">C18/$AF$5*0.8*60</f>
        <v>138.23999999999998</v>
      </c>
      <c r="AG18" s="14">
        <f t="shared" ref="AG18:AG19" si="39">C18/$AG$5*0.8*60</f>
        <v>132.92307692307693</v>
      </c>
      <c r="AH18" s="14">
        <f t="shared" ref="AH18:AH19" si="40">C18/$AH$5*0.8*60</f>
        <v>128</v>
      </c>
      <c r="AI18" s="14">
        <f t="shared" ref="AI18:AI19" si="41">C18/$AI$5*0.8*60</f>
        <v>123.42857142857144</v>
      </c>
      <c r="AJ18" s="14">
        <f t="shared" ref="AJ18:AJ19" si="42">C18/$AJ$5*0.8*60</f>
        <v>119.17241379310346</v>
      </c>
      <c r="AK18" s="14">
        <f t="shared" ref="AK18:AK19" si="43">C18/$AK$5*0.8*60</f>
        <v>115.19999999999999</v>
      </c>
      <c r="AL18" s="14">
        <f t="shared" ref="AL18:AL19" si="44">C18/$AL$5*0.8*60</f>
        <v>111.48387096774195</v>
      </c>
      <c r="AM18" s="14">
        <f t="shared" ref="AM18:AM19" si="45">C18/$AM$5*0.8*60</f>
        <v>108</v>
      </c>
      <c r="AN18" s="14">
        <f t="shared" ref="AN18:AN19" si="46">C18/$AN$5*0.8*60</f>
        <v>104.72727272727272</v>
      </c>
      <c r="AO18" s="14">
        <f t="shared" ref="AO18:AO19" si="47">C18/$AO$5*0.8*60</f>
        <v>101.64705882352942</v>
      </c>
      <c r="AP18" s="14">
        <f t="shared" ref="AP18:AP19" si="48">C18/$AP$5*0.8*60</f>
        <v>98.742857142857147</v>
      </c>
      <c r="AQ18" s="14">
        <f t="shared" ref="AQ18:AQ19" si="49">C18/$AQ$5*0.8*60</f>
        <v>96</v>
      </c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</row>
    <row r="19" spans="1:67">
      <c r="A19" s="11" t="s">
        <v>29</v>
      </c>
      <c r="B19" s="8" t="s">
        <v>9</v>
      </c>
      <c r="C19" s="9">
        <f>48*75*3</f>
        <v>10800</v>
      </c>
      <c r="D19" s="9">
        <v>3600</v>
      </c>
      <c r="E19" s="17">
        <f t="shared" si="11"/>
        <v>288</v>
      </c>
      <c r="F19" s="17">
        <f t="shared" si="12"/>
        <v>144</v>
      </c>
      <c r="G19" s="14">
        <f t="shared" si="13"/>
        <v>10368</v>
      </c>
      <c r="H19" s="14">
        <f t="shared" si="14"/>
        <v>5184</v>
      </c>
      <c r="I19" s="14">
        <f t="shared" si="15"/>
        <v>2592</v>
      </c>
      <c r="J19" s="14">
        <f t="shared" si="16"/>
        <v>1728</v>
      </c>
      <c r="K19" s="14">
        <f t="shared" si="17"/>
        <v>1296</v>
      </c>
      <c r="L19" s="14">
        <f t="shared" si="18"/>
        <v>1036.8000000000002</v>
      </c>
      <c r="M19" s="14">
        <f t="shared" si="19"/>
        <v>864</v>
      </c>
      <c r="N19" s="14">
        <f t="shared" si="20"/>
        <v>740.57142857142856</v>
      </c>
      <c r="O19" s="14">
        <f t="shared" si="21"/>
        <v>648</v>
      </c>
      <c r="P19" s="14">
        <f t="shared" si="22"/>
        <v>576.00000000000011</v>
      </c>
      <c r="Q19" s="14">
        <f t="shared" si="23"/>
        <v>518.40000000000009</v>
      </c>
      <c r="R19" s="14">
        <f t="shared" si="24"/>
        <v>471.27272727272731</v>
      </c>
      <c r="S19" s="14">
        <f t="shared" si="25"/>
        <v>432</v>
      </c>
      <c r="T19" s="14">
        <f t="shared" si="26"/>
        <v>398.76923076923083</v>
      </c>
      <c r="U19" s="14">
        <f t="shared" si="27"/>
        <v>370.28571428571428</v>
      </c>
      <c r="V19" s="14">
        <f t="shared" si="28"/>
        <v>345.6</v>
      </c>
      <c r="W19" s="14">
        <f t="shared" si="29"/>
        <v>324</v>
      </c>
      <c r="X19" s="14">
        <f t="shared" si="30"/>
        <v>304.94117647058823</v>
      </c>
      <c r="Y19" s="14">
        <f t="shared" si="31"/>
        <v>288.00000000000006</v>
      </c>
      <c r="Z19" s="14">
        <f t="shared" si="34"/>
        <v>272.84210526315792</v>
      </c>
      <c r="AA19" s="14">
        <f t="shared" si="35"/>
        <v>259.20000000000005</v>
      </c>
      <c r="AB19" s="14">
        <f t="shared" si="36"/>
        <v>246.85714285714289</v>
      </c>
      <c r="AC19" s="14">
        <f t="shared" si="37"/>
        <v>235.63636363636365</v>
      </c>
      <c r="AD19" s="14">
        <f t="shared" si="32"/>
        <v>225.39130434782612</v>
      </c>
      <c r="AE19" s="14">
        <f t="shared" si="33"/>
        <v>216</v>
      </c>
      <c r="AF19" s="14">
        <f t="shared" si="38"/>
        <v>207.36</v>
      </c>
      <c r="AG19" s="14">
        <f t="shared" si="39"/>
        <v>199.38461538461542</v>
      </c>
      <c r="AH19" s="14">
        <f t="shared" si="40"/>
        <v>192</v>
      </c>
      <c r="AI19" s="14">
        <f t="shared" si="41"/>
        <v>185.14285714285714</v>
      </c>
      <c r="AJ19" s="14">
        <f t="shared" si="42"/>
        <v>178.75862068965517</v>
      </c>
      <c r="AK19" s="14">
        <f t="shared" si="43"/>
        <v>172.8</v>
      </c>
      <c r="AL19" s="14">
        <f t="shared" si="44"/>
        <v>167.2258064516129</v>
      </c>
      <c r="AM19" s="14">
        <f t="shared" si="45"/>
        <v>162</v>
      </c>
      <c r="AN19" s="14">
        <f t="shared" si="46"/>
        <v>157.09090909090912</v>
      </c>
      <c r="AO19" s="14">
        <f t="shared" si="47"/>
        <v>152.47058823529412</v>
      </c>
      <c r="AP19" s="14">
        <f t="shared" si="48"/>
        <v>148.11428571428573</v>
      </c>
      <c r="AQ19" s="14">
        <f t="shared" si="49"/>
        <v>144.00000000000003</v>
      </c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</row>
    <row r="20" spans="1:67" ht="15" thickBot="1">
      <c r="A20" s="25"/>
      <c r="B20" s="46"/>
      <c r="C20" s="27"/>
      <c r="D20" s="27"/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</row>
    <row r="21" spans="1:67" ht="15" thickBot="1">
      <c r="A21" s="50" t="s">
        <v>41</v>
      </c>
      <c r="B21" s="51"/>
      <c r="C21" s="51"/>
      <c r="D21" s="51"/>
      <c r="E21" s="52"/>
      <c r="F21" s="52"/>
      <c r="G21" s="52"/>
      <c r="H21" s="52"/>
      <c r="I21" s="52"/>
      <c r="J21" s="53"/>
    </row>
    <row r="23" spans="1:67">
      <c r="A23" s="29" t="s">
        <v>13</v>
      </c>
      <c r="B23" s="30"/>
      <c r="C23" s="30"/>
      <c r="D23" s="30"/>
      <c r="E23" s="30"/>
      <c r="F23" s="31"/>
      <c r="G23" s="1" t="s">
        <v>30</v>
      </c>
    </row>
    <row r="24" spans="1:67" s="2" customFormat="1">
      <c r="A24" s="37" t="s">
        <v>37</v>
      </c>
      <c r="B24" s="37" t="s">
        <v>36</v>
      </c>
      <c r="C24" s="32" t="s">
        <v>31</v>
      </c>
      <c r="D24" s="32" t="s">
        <v>32</v>
      </c>
      <c r="E24" s="32" t="s">
        <v>38</v>
      </c>
      <c r="F24" s="35" t="s">
        <v>40</v>
      </c>
      <c r="G24" s="36"/>
      <c r="H24" s="42" t="s">
        <v>39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67" s="2" customFormat="1">
      <c r="A25" s="33"/>
      <c r="B25" s="33"/>
      <c r="C25" s="33"/>
      <c r="D25" s="33"/>
      <c r="E25" s="33"/>
      <c r="F25" s="18">
        <v>1</v>
      </c>
      <c r="G25" s="18">
        <v>1</v>
      </c>
      <c r="H25" s="18">
        <f>G25+1</f>
        <v>2</v>
      </c>
      <c r="I25" s="18">
        <f t="shared" ref="I25:L25" si="50">H25+1</f>
        <v>3</v>
      </c>
      <c r="J25" s="18">
        <f t="shared" si="50"/>
        <v>4</v>
      </c>
      <c r="K25" s="18">
        <f t="shared" si="50"/>
        <v>5</v>
      </c>
      <c r="L25" s="18">
        <f t="shared" si="50"/>
        <v>6</v>
      </c>
      <c r="M25" s="18">
        <v>1</v>
      </c>
      <c r="N25" s="18">
        <f>M25+1</f>
        <v>2</v>
      </c>
      <c r="O25" s="18">
        <f t="shared" ref="O25:AC25" si="51">N25+1</f>
        <v>3</v>
      </c>
      <c r="P25" s="18">
        <f t="shared" si="51"/>
        <v>4</v>
      </c>
      <c r="Q25" s="18">
        <f t="shared" si="51"/>
        <v>5</v>
      </c>
      <c r="R25" s="18">
        <f t="shared" si="51"/>
        <v>6</v>
      </c>
      <c r="S25" s="18">
        <f t="shared" si="51"/>
        <v>7</v>
      </c>
      <c r="T25" s="18">
        <f t="shared" si="51"/>
        <v>8</v>
      </c>
      <c r="U25" s="18">
        <f t="shared" si="51"/>
        <v>9</v>
      </c>
      <c r="V25" s="18">
        <f t="shared" si="51"/>
        <v>10</v>
      </c>
      <c r="W25" s="18">
        <f t="shared" si="51"/>
        <v>11</v>
      </c>
      <c r="X25" s="18">
        <f t="shared" si="51"/>
        <v>12</v>
      </c>
      <c r="Y25" s="18">
        <f t="shared" si="51"/>
        <v>13</v>
      </c>
      <c r="Z25" s="18">
        <f t="shared" si="51"/>
        <v>14</v>
      </c>
      <c r="AA25" s="18">
        <f t="shared" si="51"/>
        <v>15</v>
      </c>
      <c r="AB25" s="18">
        <f t="shared" si="51"/>
        <v>16</v>
      </c>
      <c r="AC25" s="18">
        <f t="shared" si="51"/>
        <v>17</v>
      </c>
      <c r="AD25" s="18">
        <f>AC25+1</f>
        <v>18</v>
      </c>
      <c r="AE25" s="18">
        <f t="shared" ref="AE25:AJ25" si="52">AD25+1</f>
        <v>19</v>
      </c>
      <c r="AF25" s="18">
        <f t="shared" si="52"/>
        <v>20</v>
      </c>
      <c r="AG25" s="18">
        <f t="shared" si="52"/>
        <v>21</v>
      </c>
      <c r="AH25" s="18">
        <f t="shared" si="52"/>
        <v>22</v>
      </c>
      <c r="AI25" s="18">
        <f t="shared" si="52"/>
        <v>23</v>
      </c>
      <c r="AJ25" s="18">
        <f t="shared" si="52"/>
        <v>24</v>
      </c>
    </row>
    <row r="26" spans="1:67" s="2" customFormat="1">
      <c r="A26" s="33"/>
      <c r="B26" s="33"/>
      <c r="C26" s="33"/>
      <c r="D26" s="33"/>
      <c r="E26" s="33"/>
      <c r="F26" s="18" t="s">
        <v>10</v>
      </c>
      <c r="G26" s="18" t="s">
        <v>10</v>
      </c>
      <c r="H26" s="18" t="s">
        <v>10</v>
      </c>
      <c r="I26" s="18" t="s">
        <v>10</v>
      </c>
      <c r="J26" s="18" t="s">
        <v>10</v>
      </c>
      <c r="K26" s="18" t="s">
        <v>10</v>
      </c>
      <c r="L26" s="18" t="s">
        <v>10</v>
      </c>
      <c r="M26" s="18" t="s">
        <v>10</v>
      </c>
      <c r="N26" s="18" t="s">
        <v>10</v>
      </c>
      <c r="O26" s="18" t="s">
        <v>10</v>
      </c>
      <c r="P26" s="18" t="s">
        <v>10</v>
      </c>
      <c r="Q26" s="18" t="s">
        <v>10</v>
      </c>
      <c r="R26" s="18" t="s">
        <v>10</v>
      </c>
      <c r="S26" s="18" t="s">
        <v>10</v>
      </c>
      <c r="T26" s="18" t="s">
        <v>10</v>
      </c>
      <c r="U26" s="18" t="s">
        <v>10</v>
      </c>
      <c r="V26" s="18" t="s">
        <v>10</v>
      </c>
      <c r="W26" s="18" t="s">
        <v>10</v>
      </c>
      <c r="X26" s="18" t="s">
        <v>10</v>
      </c>
      <c r="Y26" s="18" t="s">
        <v>10</v>
      </c>
      <c r="Z26" s="18" t="s">
        <v>10</v>
      </c>
      <c r="AA26" s="18" t="s">
        <v>10</v>
      </c>
      <c r="AB26" s="18" t="s">
        <v>10</v>
      </c>
      <c r="AC26" s="18" t="s">
        <v>10</v>
      </c>
      <c r="AD26" s="18" t="s">
        <v>10</v>
      </c>
      <c r="AE26" s="18" t="s">
        <v>10</v>
      </c>
      <c r="AF26" s="18" t="s">
        <v>10</v>
      </c>
      <c r="AG26" s="18" t="s">
        <v>10</v>
      </c>
      <c r="AH26" s="18" t="s">
        <v>10</v>
      </c>
      <c r="AI26" s="18" t="s">
        <v>10</v>
      </c>
      <c r="AJ26" s="18" t="s">
        <v>10</v>
      </c>
    </row>
    <row r="27" spans="1:67" s="2" customFormat="1">
      <c r="A27" s="33"/>
      <c r="B27" s="33"/>
      <c r="C27" s="34"/>
      <c r="D27" s="34"/>
      <c r="E27" s="34"/>
      <c r="F27" s="18">
        <v>110</v>
      </c>
      <c r="G27" s="18">
        <v>220</v>
      </c>
      <c r="H27" s="18">
        <v>220</v>
      </c>
      <c r="I27" s="18">
        <v>220</v>
      </c>
      <c r="J27" s="18">
        <v>220</v>
      </c>
      <c r="K27" s="18">
        <v>220</v>
      </c>
      <c r="L27" s="18">
        <v>220</v>
      </c>
      <c r="M27" s="18">
        <v>400</v>
      </c>
      <c r="N27" s="18">
        <v>400</v>
      </c>
      <c r="O27" s="18">
        <v>400</v>
      </c>
      <c r="P27" s="18">
        <v>400</v>
      </c>
      <c r="Q27" s="18">
        <v>400</v>
      </c>
      <c r="R27" s="18">
        <v>400</v>
      </c>
      <c r="S27" s="18">
        <v>400</v>
      </c>
      <c r="T27" s="18">
        <v>400</v>
      </c>
      <c r="U27" s="18">
        <v>400</v>
      </c>
      <c r="V27" s="18">
        <v>400</v>
      </c>
      <c r="W27" s="18">
        <v>400</v>
      </c>
      <c r="X27" s="18">
        <v>400</v>
      </c>
      <c r="Y27" s="18">
        <v>400</v>
      </c>
      <c r="Z27" s="18">
        <v>400</v>
      </c>
      <c r="AA27" s="18">
        <v>400</v>
      </c>
      <c r="AB27" s="18">
        <v>400</v>
      </c>
      <c r="AC27" s="18">
        <v>400</v>
      </c>
      <c r="AD27" s="18">
        <v>400</v>
      </c>
      <c r="AE27" s="18">
        <v>400</v>
      </c>
      <c r="AF27" s="18">
        <v>400</v>
      </c>
      <c r="AG27" s="18">
        <v>400</v>
      </c>
      <c r="AH27" s="18">
        <v>400</v>
      </c>
      <c r="AI27" s="18">
        <v>400</v>
      </c>
      <c r="AJ27" s="18">
        <v>400</v>
      </c>
    </row>
    <row r="28" spans="1:67">
      <c r="A28" s="34"/>
      <c r="B28" s="34"/>
      <c r="C28" s="12" t="s">
        <v>0</v>
      </c>
      <c r="D28" s="12" t="s">
        <v>10</v>
      </c>
      <c r="E28" s="12" t="s">
        <v>10</v>
      </c>
      <c r="F28" s="18" t="s">
        <v>12</v>
      </c>
      <c r="G28" s="18" t="s">
        <v>12</v>
      </c>
      <c r="H28" s="18" t="s">
        <v>12</v>
      </c>
      <c r="I28" s="18" t="s">
        <v>12</v>
      </c>
      <c r="J28" s="18" t="s">
        <v>12</v>
      </c>
      <c r="K28" s="18" t="s">
        <v>12</v>
      </c>
      <c r="L28" s="18" t="s">
        <v>12</v>
      </c>
      <c r="M28" s="18" t="s">
        <v>12</v>
      </c>
      <c r="N28" s="18" t="s">
        <v>12</v>
      </c>
      <c r="O28" s="18" t="s">
        <v>12</v>
      </c>
      <c r="P28" s="18" t="s">
        <v>12</v>
      </c>
      <c r="Q28" s="18" t="s">
        <v>12</v>
      </c>
      <c r="R28" s="18" t="s">
        <v>12</v>
      </c>
      <c r="S28" s="18" t="s">
        <v>12</v>
      </c>
      <c r="T28" s="18" t="s">
        <v>12</v>
      </c>
      <c r="U28" s="18" t="s">
        <v>12</v>
      </c>
      <c r="V28" s="18" t="s">
        <v>12</v>
      </c>
      <c r="W28" s="18" t="s">
        <v>12</v>
      </c>
      <c r="X28" s="18" t="s">
        <v>12</v>
      </c>
      <c r="Y28" s="18" t="s">
        <v>12</v>
      </c>
      <c r="Z28" s="18" t="s">
        <v>12</v>
      </c>
      <c r="AA28" s="18" t="s">
        <v>12</v>
      </c>
      <c r="AB28" s="18" t="s">
        <v>12</v>
      </c>
      <c r="AC28" s="18" t="s">
        <v>12</v>
      </c>
      <c r="AD28" s="18" t="s">
        <v>12</v>
      </c>
      <c r="AE28" s="18" t="s">
        <v>12</v>
      </c>
      <c r="AF28" s="18" t="s">
        <v>12</v>
      </c>
      <c r="AG28" s="18" t="s">
        <v>12</v>
      </c>
      <c r="AH28" s="18" t="s">
        <v>12</v>
      </c>
      <c r="AI28" s="18" t="s">
        <v>12</v>
      </c>
      <c r="AJ28" s="18" t="s">
        <v>12</v>
      </c>
      <c r="AK28" s="2"/>
    </row>
    <row r="29" spans="1:67" hidden="1">
      <c r="A29" s="5"/>
      <c r="B29" s="6"/>
      <c r="C29" s="6"/>
      <c r="D29" s="6"/>
      <c r="AK29" s="2"/>
    </row>
    <row r="30" spans="1:67">
      <c r="A30" s="5" t="s">
        <v>18</v>
      </c>
      <c r="B30" s="8" t="s">
        <v>15</v>
      </c>
      <c r="C30" s="9">
        <f>12.8*20</f>
        <v>256</v>
      </c>
      <c r="D30" s="10">
        <v>300</v>
      </c>
      <c r="E30" s="10">
        <v>110</v>
      </c>
      <c r="F30" s="10">
        <f>(C30*60)/($F$27*$F$25*0.8)</f>
        <v>174.54545454545453</v>
      </c>
      <c r="G30" s="20"/>
      <c r="H30" s="20"/>
      <c r="I30" s="20"/>
      <c r="J30" s="20"/>
      <c r="K30" s="20"/>
      <c r="L30" s="20"/>
      <c r="M30" s="10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"/>
    </row>
    <row r="31" spans="1:67">
      <c r="A31" s="5" t="s">
        <v>19</v>
      </c>
      <c r="B31" s="8" t="s">
        <v>16</v>
      </c>
      <c r="C31" s="9">
        <f>25.6*20</f>
        <v>512</v>
      </c>
      <c r="D31" s="10">
        <v>500</v>
      </c>
      <c r="E31" s="10">
        <v>220</v>
      </c>
      <c r="F31" s="10">
        <f t="shared" ref="F31:F32" si="53">(C31*60)/($F$27*$F$25*0.8)</f>
        <v>349.09090909090907</v>
      </c>
      <c r="G31" s="10">
        <f t="shared" ref="G31:G39" si="54">(C31*60)/($G$27*$G$25*0.8)</f>
        <v>174.54545454545453</v>
      </c>
      <c r="H31" s="20"/>
      <c r="I31" s="20"/>
      <c r="J31" s="20"/>
      <c r="K31" s="20"/>
      <c r="L31" s="20"/>
      <c r="M31" s="10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2"/>
    </row>
    <row r="32" spans="1:67">
      <c r="A32" s="5" t="s">
        <v>20</v>
      </c>
      <c r="B32" s="8" t="s">
        <v>17</v>
      </c>
      <c r="C32" s="9">
        <f>19.2*40</f>
        <v>768</v>
      </c>
      <c r="D32" s="10">
        <v>800</v>
      </c>
      <c r="E32" s="10">
        <v>220</v>
      </c>
      <c r="F32" s="10">
        <f t="shared" si="53"/>
        <v>523.63636363636363</v>
      </c>
      <c r="G32" s="10">
        <f t="shared" si="54"/>
        <v>261.81818181818181</v>
      </c>
      <c r="H32" s="20"/>
      <c r="I32" s="20"/>
      <c r="J32" s="20"/>
      <c r="K32" s="20"/>
      <c r="L32" s="20"/>
      <c r="M32" s="10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2"/>
    </row>
    <row r="33" spans="1:36">
      <c r="A33" s="5" t="s">
        <v>21</v>
      </c>
      <c r="B33" s="8" t="s">
        <v>1</v>
      </c>
      <c r="C33" s="9">
        <f>51.2*20</f>
        <v>1024</v>
      </c>
      <c r="D33" s="10">
        <v>1800</v>
      </c>
      <c r="E33" s="10">
        <v>500</v>
      </c>
      <c r="F33" s="20"/>
      <c r="G33" s="10">
        <f t="shared" si="54"/>
        <v>349.09090909090907</v>
      </c>
      <c r="H33" s="10">
        <f>(C33*60)/($H$27*$H$25*0.8)</f>
        <v>174.54545454545453</v>
      </c>
      <c r="I33" s="20"/>
      <c r="J33" s="20"/>
      <c r="K33" s="20"/>
      <c r="L33" s="20"/>
      <c r="M33" s="10">
        <f t="shared" ref="M33:M39" si="55">(C33*60)/($M$27*$M$25*0.8)</f>
        <v>192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>
      <c r="A34" s="5" t="s">
        <v>22</v>
      </c>
      <c r="B34" s="8" t="s">
        <v>2</v>
      </c>
      <c r="C34" s="9">
        <f>51.2*20*2</f>
        <v>2048</v>
      </c>
      <c r="D34" s="10">
        <v>1800</v>
      </c>
      <c r="E34" s="10">
        <v>500</v>
      </c>
      <c r="F34" s="20"/>
      <c r="G34" s="10">
        <f t="shared" si="54"/>
        <v>698.18181818181813</v>
      </c>
      <c r="H34" s="10">
        <f>(C34*60)/($H$27*$H$25*0.8)</f>
        <v>349.09090909090907</v>
      </c>
      <c r="I34" s="20"/>
      <c r="J34" s="20"/>
      <c r="K34" s="20"/>
      <c r="L34" s="20"/>
      <c r="M34" s="10">
        <f t="shared" si="55"/>
        <v>384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>
      <c r="A35" s="11" t="s">
        <v>23</v>
      </c>
      <c r="B35" s="8" t="s">
        <v>3</v>
      </c>
      <c r="C35" s="9">
        <f>51.2*40</f>
        <v>2048</v>
      </c>
      <c r="D35" s="10">
        <v>2400</v>
      </c>
      <c r="E35" s="10">
        <v>1000</v>
      </c>
      <c r="F35" s="20"/>
      <c r="G35" s="10">
        <f t="shared" si="54"/>
        <v>698.18181818181813</v>
      </c>
      <c r="H35" s="10">
        <f>(C35*60)/($H$27*$H$25*0.8)</f>
        <v>349.09090909090907</v>
      </c>
      <c r="I35" s="10">
        <f>(C35*60)/($I$27*$I$25*0.8)</f>
        <v>232.72727272727272</v>
      </c>
      <c r="J35" s="10">
        <f>(C35*60)/($J$27*$J$25*0.8)</f>
        <v>174.54545454545453</v>
      </c>
      <c r="K35" s="20"/>
      <c r="L35" s="20"/>
      <c r="M35" s="10">
        <f t="shared" si="55"/>
        <v>384</v>
      </c>
      <c r="N35" s="10">
        <f>(C35*60)/($N$27*$N$25*0.8)</f>
        <v>192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>
      <c r="A36" s="5" t="s">
        <v>24</v>
      </c>
      <c r="B36" s="8" t="s">
        <v>6</v>
      </c>
      <c r="C36" s="9">
        <f>51.2*20+51.2*40</f>
        <v>3072</v>
      </c>
      <c r="D36" s="10">
        <v>1800</v>
      </c>
      <c r="E36" s="10">
        <v>500</v>
      </c>
      <c r="F36" s="20"/>
      <c r="G36" s="10">
        <f t="shared" si="54"/>
        <v>1047.2727272727273</v>
      </c>
      <c r="H36" s="10">
        <f>(C36*60)/($H$27*$H$25*0.8)</f>
        <v>523.63636363636363</v>
      </c>
      <c r="I36" s="20"/>
      <c r="J36" s="20"/>
      <c r="K36" s="20"/>
      <c r="L36" s="20"/>
      <c r="M36" s="10">
        <f t="shared" si="55"/>
        <v>576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>
      <c r="A37" s="5" t="s">
        <v>25</v>
      </c>
      <c r="B37" s="8" t="s">
        <v>7</v>
      </c>
      <c r="C37" s="9">
        <f>48*75</f>
        <v>3600</v>
      </c>
      <c r="D37" s="10">
        <v>3600</v>
      </c>
      <c r="E37" s="10">
        <v>1600</v>
      </c>
      <c r="F37" s="20"/>
      <c r="G37" s="10">
        <f t="shared" si="54"/>
        <v>1227.2727272727273</v>
      </c>
      <c r="H37" s="10">
        <f>(C37*60)/($H$27*$H$25*0.8)</f>
        <v>613.63636363636363</v>
      </c>
      <c r="I37" s="10">
        <f>(C37*60)/($I$27*$I$25*0.8)</f>
        <v>409.09090909090907</v>
      </c>
      <c r="J37" s="10">
        <f>(C37*60)/($J$27*$J$25*0.8)</f>
        <v>306.81818181818181</v>
      </c>
      <c r="K37" s="10">
        <f>(C37*60)/($K$27*$K$25*0.8)</f>
        <v>245.45454545454547</v>
      </c>
      <c r="L37" s="10">
        <f>(C37*60)/($L$27*$L$25*0.8)</f>
        <v>204.54545454545453</v>
      </c>
      <c r="M37" s="10">
        <f t="shared" si="55"/>
        <v>675</v>
      </c>
      <c r="N37" s="10">
        <f>(C37*60)/($N$27*$N$25*0.8)</f>
        <v>337.5</v>
      </c>
      <c r="O37" s="10">
        <f>(C37*60)/($O$27*$O$25*0.8)</f>
        <v>225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>
      <c r="A38" s="11" t="s">
        <v>26</v>
      </c>
      <c r="B38" s="8" t="s">
        <v>4</v>
      </c>
      <c r="C38" s="9">
        <f>51.2*40*2</f>
        <v>4096</v>
      </c>
      <c r="D38" s="10">
        <v>2400</v>
      </c>
      <c r="E38" s="10">
        <v>1000</v>
      </c>
      <c r="F38" s="20"/>
      <c r="G38" s="10">
        <f t="shared" si="54"/>
        <v>1396.3636363636363</v>
      </c>
      <c r="H38" s="10">
        <f>(C38*60)/($H$27*$H$25*0.8)</f>
        <v>698.18181818181813</v>
      </c>
      <c r="I38" s="10">
        <f>(C38*60)/($I$27*$I$25*0.8)</f>
        <v>465.45454545454544</v>
      </c>
      <c r="J38" s="10">
        <f>(C38*60)/($J$27*$J$25*0.8)</f>
        <v>349.09090909090907</v>
      </c>
      <c r="K38" s="20"/>
      <c r="L38" s="20"/>
      <c r="M38" s="10">
        <f t="shared" si="55"/>
        <v>768</v>
      </c>
      <c r="N38" s="10">
        <f>(C38*60)/($N$27*$N$25*0.8)</f>
        <v>384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>
      <c r="A39" s="11" t="s">
        <v>27</v>
      </c>
      <c r="B39" s="8" t="s">
        <v>5</v>
      </c>
      <c r="C39" s="9">
        <f>51.2*40*3</f>
        <v>6144</v>
      </c>
      <c r="D39" s="10">
        <v>2400</v>
      </c>
      <c r="E39" s="10">
        <v>1000</v>
      </c>
      <c r="F39" s="20"/>
      <c r="G39" s="10">
        <f t="shared" si="54"/>
        <v>2094.5454545454545</v>
      </c>
      <c r="H39" s="10">
        <f>(C39*60)/($H$27*$H$25*0.8)</f>
        <v>1047.2727272727273</v>
      </c>
      <c r="I39" s="10">
        <f>(C39*60)/($I$27*$I$25*0.8)</f>
        <v>698.18181818181813</v>
      </c>
      <c r="J39" s="10">
        <f>(C39*60)/($J$27*$J$25*0.8)</f>
        <v>523.63636363636363</v>
      </c>
      <c r="K39" s="20"/>
      <c r="L39" s="20"/>
      <c r="M39" s="10">
        <f t="shared" si="55"/>
        <v>1152</v>
      </c>
      <c r="N39" s="10">
        <f>(C39*60)/($N$27*$N$25*0.8)</f>
        <v>576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>
      <c r="A40" s="11" t="s">
        <v>28</v>
      </c>
      <c r="B40" s="8" t="s">
        <v>8</v>
      </c>
      <c r="C40" s="9">
        <f>48*75*2</f>
        <v>7200</v>
      </c>
      <c r="D40" s="9">
        <v>3600</v>
      </c>
      <c r="E40" s="10">
        <v>1600</v>
      </c>
      <c r="F40" s="20"/>
      <c r="G40" s="10">
        <f>(C40*60)/($G$27*$G$25*0.8)</f>
        <v>2454.5454545454545</v>
      </c>
      <c r="H40" s="10">
        <f>(C40*60)/($H$27*$H$25*0.8)</f>
        <v>1227.2727272727273</v>
      </c>
      <c r="I40" s="10">
        <f>(C40*60)/($I$27*$I$25*0.8)</f>
        <v>818.18181818181813</v>
      </c>
      <c r="J40" s="10">
        <f>(C40*60)/($J$27*$J$25*0.8)</f>
        <v>613.63636363636363</v>
      </c>
      <c r="K40" s="10">
        <f>(C40*60)/($K$27*$K$25*0.8)</f>
        <v>490.90909090909093</v>
      </c>
      <c r="L40" s="10">
        <f>(C40*60)/($L$27*$L$25*0.8)</f>
        <v>409.09090909090907</v>
      </c>
      <c r="M40" s="10">
        <f>(C40*60)/($M$27*$M$25*0.8)</f>
        <v>1350</v>
      </c>
      <c r="N40" s="10">
        <f>(C40*60)/($N$27*$N$25*0.8)</f>
        <v>675</v>
      </c>
      <c r="O40" s="10">
        <f>(C40*60)/($O$27*$O$25*0.8)</f>
        <v>450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>
      <c r="A41" s="11" t="s">
        <v>29</v>
      </c>
      <c r="B41" s="8" t="s">
        <v>9</v>
      </c>
      <c r="C41" s="9">
        <f>48*75*3</f>
        <v>10800</v>
      </c>
      <c r="D41" s="9">
        <v>3600</v>
      </c>
      <c r="E41" s="10">
        <v>1600</v>
      </c>
      <c r="F41" s="20"/>
      <c r="G41" s="10">
        <f>(C41*60)/($G$27*$G$25*0.8)</f>
        <v>3681.818181818182</v>
      </c>
      <c r="H41" s="10">
        <f>(C41*60)/($H$27*$H$25*0.8)</f>
        <v>1840.909090909091</v>
      </c>
      <c r="I41" s="10">
        <f>(C41*60)/($I$27*$I$25*0.8)</f>
        <v>1227.2727272727273</v>
      </c>
      <c r="J41" s="10">
        <f>(C41*60)/($J$27*$J$25*0.8)</f>
        <v>920.4545454545455</v>
      </c>
      <c r="K41" s="10">
        <f>(C41*60)/($K$27*$K$25*0.8)</f>
        <v>736.36363636363637</v>
      </c>
      <c r="L41" s="10">
        <f>(C41*60)/($L$27*$L$25*0.8)</f>
        <v>613.63636363636363</v>
      </c>
      <c r="M41" s="10">
        <f>(C41*60)/($M$27*$M$25*0.8)</f>
        <v>2025</v>
      </c>
      <c r="N41" s="10">
        <f>(C41*60)/($N$27*$N$25*0.8)</f>
        <v>1012.5</v>
      </c>
      <c r="O41" s="10">
        <f>(C41*60)/($O$27*$O$25*0.8)</f>
        <v>675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ht="15" thickBot="1">
      <c r="A42" s="25"/>
      <c r="B42" s="26"/>
      <c r="C42" s="27"/>
      <c r="D42" s="27"/>
      <c r="H42" s="28"/>
      <c r="I42" s="28"/>
      <c r="J42" s="28"/>
      <c r="K42" s="28"/>
      <c r="L42" s="28"/>
      <c r="N42" s="28"/>
      <c r="O42" s="28"/>
      <c r="P42" s="28"/>
      <c r="Q42" s="28"/>
      <c r="R42" s="28"/>
      <c r="S42" s="28"/>
      <c r="T42" s="28"/>
    </row>
    <row r="43" spans="1:36" ht="15" thickBot="1">
      <c r="A43" s="50" t="s">
        <v>41</v>
      </c>
      <c r="B43" s="51"/>
      <c r="C43" s="51"/>
      <c r="D43" s="51"/>
      <c r="E43" s="52"/>
      <c r="F43" s="52"/>
      <c r="G43" s="52"/>
      <c r="H43" s="52"/>
      <c r="I43" s="52"/>
      <c r="J43" s="53"/>
    </row>
  </sheetData>
  <mergeCells count="17">
    <mergeCell ref="D3:D5"/>
    <mergeCell ref="H24:S24"/>
    <mergeCell ref="A2:F2"/>
    <mergeCell ref="C24:C27"/>
    <mergeCell ref="D24:D27"/>
    <mergeCell ref="F24:G24"/>
    <mergeCell ref="A23:F23"/>
    <mergeCell ref="E24:E27"/>
    <mergeCell ref="A24:A28"/>
    <mergeCell ref="B24:B28"/>
    <mergeCell ref="E3:F3"/>
    <mergeCell ref="E4:E5"/>
    <mergeCell ref="F4:F5"/>
    <mergeCell ref="A3:A6"/>
    <mergeCell ref="G3:BO3"/>
    <mergeCell ref="B3:B6"/>
    <mergeCell ref="C3:C5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E-EC1-2455</dc:creator>
  <cp:lastModifiedBy>E-EC1-2833</cp:lastModifiedBy>
  <dcterms:created xsi:type="dcterms:W3CDTF">2019-07-22T17:22:55Z</dcterms:created>
  <dcterms:modified xsi:type="dcterms:W3CDTF">2024-05-30T18:33:42Z</dcterms:modified>
</cp:coreProperties>
</file>